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Ent 1 berceau MICROPSU" sheetId="1" r:id="rId4"/>
    <sheet state="hidden" name="Copie de Ent 1 berceau MICROPSU" sheetId="2" r:id="rId5"/>
    <sheet state="visible" name="Calculette PAJE au forfait" sheetId="3" r:id="rId6"/>
    <sheet state="hidden" name="Calculette PAJE à lheure" sheetId="4" r:id="rId7"/>
    <sheet state="hidden" name="Feuille de calcul PAJE au forfa" sheetId="5" r:id="rId8"/>
    <sheet state="hidden" name="Feuille de calcul PAJE à lheure" sheetId="6" r:id="rId9"/>
  </sheets>
  <definedNames/>
  <calcPr/>
</workbook>
</file>

<file path=xl/sharedStrings.xml><?xml version="1.0" encoding="utf-8"?>
<sst xmlns="http://schemas.openxmlformats.org/spreadsheetml/2006/main" count="525" uniqueCount="144">
  <si>
    <t>RIGOLO COMME LA VIE XXX</t>
  </si>
  <si>
    <t xml:space="preserve">Entreprise : </t>
  </si>
  <si>
    <t>MICRO CRECHE</t>
  </si>
  <si>
    <t>MULTI ACCUEIL PSU</t>
  </si>
  <si>
    <t>GAINS RCLV avec berceau dans 1 micro</t>
  </si>
  <si>
    <t>FAMILLE (sans berceau)</t>
  </si>
  <si>
    <t>Facture famille annuelle</t>
  </si>
  <si>
    <t>TARIF MICRO 5 jours</t>
  </si>
  <si>
    <t>Sans berceau, pas de place en multi accueil PSU</t>
  </si>
  <si>
    <t>sans berceau</t>
  </si>
  <si>
    <t xml:space="preserve">Pour 1 enfant : </t>
  </si>
  <si>
    <t>avec berceau</t>
  </si>
  <si>
    <t>FACTURE MENSUELLE</t>
  </si>
  <si>
    <t>différence</t>
  </si>
  <si>
    <t>Aide CMG</t>
  </si>
  <si>
    <t>Berceau</t>
  </si>
  <si>
    <t>GAINS</t>
  </si>
  <si>
    <t>Reste à charge/mois</t>
  </si>
  <si>
    <t>Reste à charge/an</t>
  </si>
  <si>
    <t>ENTREPRISE</t>
  </si>
  <si>
    <t>PRIX DU BERCEAU unitaire</t>
  </si>
  <si>
    <t>Remise micro</t>
  </si>
  <si>
    <t xml:space="preserve"> 1 berceau</t>
  </si>
  <si>
    <t>CIF 50%</t>
  </si>
  <si>
    <t>IS en %</t>
  </si>
  <si>
    <t>Reste à charge entreprise</t>
  </si>
  <si>
    <t>FAMILLE (avec berceau)</t>
  </si>
  <si>
    <t>TARIF HORAIRE PSU</t>
  </si>
  <si>
    <t xml:space="preserve">basé sur 150h/mois </t>
  </si>
  <si>
    <t>Gain avec le berceau</t>
  </si>
  <si>
    <t>AVANTAGE EN NATURE</t>
  </si>
  <si>
    <t>somme à exclure</t>
  </si>
  <si>
    <t>avantage en nature</t>
  </si>
  <si>
    <t>Estimation</t>
  </si>
  <si>
    <t>coût salarié 22,8%</t>
  </si>
  <si>
    <r>
      <rPr>
        <rFont val="Calibri"/>
        <color theme="4"/>
        <sz val="11.0"/>
      </rPr>
      <t xml:space="preserve">coût salarié 22,8%, </t>
    </r>
    <r>
      <rPr>
        <rFont val="Calibri"/>
        <color theme="4"/>
        <sz val="10.0"/>
      </rPr>
      <t>impot inclus</t>
    </r>
  </si>
  <si>
    <t>cotisation patronale 35%</t>
  </si>
  <si>
    <t>cotisation patronale net d'IS</t>
  </si>
  <si>
    <t>COUT ENTREPRISE</t>
  </si>
  <si>
    <t>reste à charge entreprise</t>
  </si>
  <si>
    <t>coût patronal net d'IS</t>
  </si>
  <si>
    <t xml:space="preserve">coût  </t>
  </si>
  <si>
    <t>AVANTAGE CLIENT</t>
  </si>
  <si>
    <t>COUT FAMILLE</t>
  </si>
  <si>
    <t>sans</t>
  </si>
  <si>
    <t>avec</t>
  </si>
  <si>
    <t>berceau</t>
  </si>
  <si>
    <r>
      <rPr>
        <rFont val="Calibri"/>
        <color theme="4"/>
        <sz val="11.0"/>
      </rPr>
      <t xml:space="preserve">coût salarié 22,8%, </t>
    </r>
    <r>
      <rPr>
        <rFont val="Calibri"/>
        <color theme="4"/>
        <sz val="10.0"/>
      </rPr>
      <t>impot inclus</t>
    </r>
  </si>
  <si>
    <t>CALCULETTE DE SIMULATION TARIF PAJE AU FORFAIT</t>
  </si>
  <si>
    <t>Micro-crèche</t>
  </si>
  <si>
    <t>Crèche</t>
  </si>
  <si>
    <t>Avec ou sans berceau entreprise</t>
  </si>
  <si>
    <t>Sans</t>
  </si>
  <si>
    <t>4 jours</t>
  </si>
  <si>
    <t>Revenus N-2</t>
  </si>
  <si>
    <t>Nombre d'enfants à charge</t>
  </si>
  <si>
    <t>Enfant(s) élevé(s) seul(s)</t>
  </si>
  <si>
    <t>Non</t>
  </si>
  <si>
    <t>Âge de l'enfant accueilli en micro-crèche</t>
  </si>
  <si>
    <t>- de 3 ans</t>
  </si>
  <si>
    <t>Bénéficiaire de la prestation partagée d’éducation de l’enfant (PreParE) versée pour un temps partiel de 50 % ou moins</t>
  </si>
  <si>
    <t xml:space="preserve">Le bénéficiaire et/ou son conjoint est bénéficiaire de l'allocation aux adultes handicapés (Aah) </t>
  </si>
  <si>
    <t>Bénéficiaire de l’allocation d’éducation de l’enfant handicapé</t>
  </si>
  <si>
    <t>AIDE CMG</t>
  </si>
  <si>
    <t>Reste à charge
par mois</t>
  </si>
  <si>
    <t>Reste à charge
par an</t>
  </si>
  <si>
    <t>Résidence alternée au domicile de chacun des parents divorcés ou séparés</t>
  </si>
  <si>
    <t>CREDIT IMPOT</t>
  </si>
  <si>
    <t>Soit à l'heure*</t>
  </si>
  <si>
    <t>*Moyenne de 10 heures par jour et 4,33 semaines par mois</t>
  </si>
  <si>
    <t>CALCULETTE DE SIMULATION TARIF PAJE A L'HEURE</t>
  </si>
  <si>
    <t>Leforest</t>
  </si>
  <si>
    <t>Avec ou Sans Berceaux entreprise</t>
  </si>
  <si>
    <t>Nombre de jours par semaine</t>
  </si>
  <si>
    <t>5 jours</t>
  </si>
  <si>
    <t>Nombre d'heures par semaine</t>
  </si>
  <si>
    <t>soit nombre d'heures par mois</t>
  </si>
  <si>
    <t>Enfant(s) élevé(s) seul</t>
  </si>
  <si>
    <t>TARIF MENSUEL</t>
  </si>
  <si>
    <t>Âge de l'enfant gardé</t>
  </si>
  <si>
    <t>Oui</t>
  </si>
  <si>
    <t>RESTE A CHARGE/MOIS</t>
  </si>
  <si>
    <t>RESTE A CHARGE/AN</t>
  </si>
  <si>
    <t>Celulle pouvant être modifiée</t>
  </si>
  <si>
    <t>Source</t>
  </si>
  <si>
    <t>https://www.caf.fr/allocataires/aides-et-demarches/droits-et-prestations/vie-personnelle/le-complement-de-libre-choix-du-mode-de-garde-cmg</t>
  </si>
  <si>
    <t>Case renseignée dans la demande de devis</t>
  </si>
  <si>
    <t>TARIF MICRO</t>
  </si>
  <si>
    <t>REMBOURSEMENTS ACTUELS DE LA CAF</t>
  </si>
  <si>
    <t>Plafonds de revenus 2021 en vigueur jusqu'au 31 décembre 2023 *</t>
  </si>
  <si>
    <t>Enfant(s) non élevé(s) seul</t>
  </si>
  <si>
    <t>Type de forfait</t>
  </si>
  <si>
    <t>Forfaits (€) Grille nouvelles familles Régions</t>
  </si>
  <si>
    <t>Tranche 1</t>
  </si>
  <si>
    <t>Tranche 2</t>
  </si>
  <si>
    <t>Tranche 3</t>
  </si>
  <si>
    <t>Coutiches</t>
  </si>
  <si>
    <t>Avec</t>
  </si>
  <si>
    <t>Enfant(s)</t>
  </si>
  <si>
    <t>Revenus</t>
  </si>
  <si>
    <t>Moncheaux</t>
  </si>
  <si>
    <t>à charge</t>
  </si>
  <si>
    <t>inférieur à</t>
  </si>
  <si>
    <t>&lt;      &gt;</t>
  </si>
  <si>
    <t>supérieur</t>
  </si>
  <si>
    <t>Baisieux</t>
  </si>
  <si>
    <t>Templeuve en Pévele</t>
  </si>
  <si>
    <t>3 jours</t>
  </si>
  <si>
    <t>Bais</t>
  </si>
  <si>
    <t>2 jours</t>
  </si>
  <si>
    <t>Hem Jules Guesde</t>
  </si>
  <si>
    <t>1 jour</t>
  </si>
  <si>
    <t>Lys Lez Lannoy</t>
  </si>
  <si>
    <t>Hem Ecoles</t>
  </si>
  <si>
    <t>Janzé</t>
  </si>
  <si>
    <t>Forfaits (€) Grille nouvelles familles Paris</t>
  </si>
  <si>
    <t>Paris Italie</t>
  </si>
  <si>
    <t>Montants mensuels maximum du 1er avril 2023 au 31 mars 2024</t>
  </si>
  <si>
    <t>de 3 ans à 6 ans</t>
  </si>
  <si>
    <t>Avantages BOSS/an</t>
  </si>
  <si>
    <t>Avantages BOSS/mois</t>
  </si>
  <si>
    <t xml:space="preserve">Réduction des montants </t>
  </si>
  <si>
    <t>Bénéficiaire de la prestation partagée d’éducation de l’enfant (PreParE) versée pour un temps partiel de 50 % ou moins : -50%</t>
  </si>
  <si>
    <t>Tarif micro</t>
  </si>
  <si>
    <t>Tarif</t>
  </si>
  <si>
    <t>Majoration des montants</t>
  </si>
  <si>
    <t>Si vous et/ou votre conjoint êtes bénéficiaire de l'allocation aux adultes handicapés (Aah)  : +30%</t>
  </si>
  <si>
    <t>Bénificiaire de l’allocation d’éducation de l’enfant handicapé : +30%</t>
  </si>
  <si>
    <t>Enfant(s) élevé(s) seul : +30%</t>
  </si>
  <si>
    <t>Minimum de 15% de la dépense restera à la charge du bénéficiaire</t>
  </si>
  <si>
    <t xml:space="preserve">Verification de la condition </t>
  </si>
  <si>
    <t>Montant à la charge du bénéficiaire</t>
  </si>
  <si>
    <t>% à la charge du bénéficiaire</t>
  </si>
  <si>
    <t>Credit impot (50 % des sommes versées, retenues dans la limite de 3 500 € par enfant, soit un crédit d’impôt maximum de 1 750 €)</t>
  </si>
  <si>
    <t>Montant à la charge du bénéficiaire par an</t>
  </si>
  <si>
    <t>Montant du crédit impôt</t>
  </si>
  <si>
    <t>A l'heure (€) Grille nouvelles familles Régions</t>
  </si>
  <si>
    <t>A l'heure (€) Grille nouvelles familles Paris</t>
  </si>
  <si>
    <t>Type à l'heure</t>
  </si>
  <si>
    <t>Tranche</t>
  </si>
  <si>
    <t>Tarif à l'heure</t>
  </si>
  <si>
    <t>Tarif au mois</t>
  </si>
  <si>
    <t>BOSS</t>
  </si>
  <si>
    <t xml:space="preserve">TARIF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</si>
</sst>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\ &quot;€&quot;"/>
    <numFmt numFmtId="165" formatCode="#,##0\ &quot;€&quot;"/>
    <numFmt numFmtId="166" formatCode="#,##0\ &quot;€&quot;;[Red]\-#,##0\ &quot;€&quot;"/>
    <numFmt numFmtId="167" formatCode="#,##0.00\ [$€-1]"/>
    <numFmt numFmtId="168" formatCode="#,##0\ [$€-1]"/>
  </numFmts>
  <fonts count="60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sz val="12.0"/>
      <color rgb="FF1F497D"/>
      <name val="Calibri"/>
    </font>
    <font>
      <sz val="11.0"/>
      <color rgb="FF1F497D"/>
      <name val="Calibri"/>
    </font>
    <font/>
    <font>
      <b/>
      <sz val="11.0"/>
      <color theme="1"/>
      <name val="Calibri"/>
    </font>
    <font>
      <color theme="1"/>
      <name val="Calibri"/>
    </font>
    <font>
      <sz val="10.0"/>
      <color theme="1"/>
      <name val="Calibri"/>
    </font>
    <font>
      <sz val="14.0"/>
      <color theme="1"/>
      <name val="Calibri"/>
    </font>
    <font>
      <b/>
      <sz val="11.0"/>
      <color rgb="FF1F497D"/>
      <name val="Calibri"/>
    </font>
    <font>
      <b/>
      <color theme="1"/>
      <name val="Calibri"/>
    </font>
    <font>
      <color rgb="FFFF0000"/>
      <name val="Calibri"/>
    </font>
    <font>
      <i/>
      <sz val="11.0"/>
      <color theme="1"/>
      <name val="Calibri"/>
    </font>
    <font>
      <sz val="9.0"/>
      <color theme="1"/>
      <name val="Calibri"/>
    </font>
    <font>
      <b/>
      <sz val="11.0"/>
      <color rgb="FFFF0000"/>
      <name val="Calibri"/>
    </font>
    <font>
      <sz val="11.0"/>
      <color rgb="FF000000"/>
      <name val="Calibri"/>
    </font>
    <font>
      <sz val="11.0"/>
      <color theme="4"/>
      <name val="Calibri"/>
    </font>
    <font>
      <color theme="4"/>
      <name val="Calibri"/>
    </font>
    <font>
      <b/>
      <i/>
      <sz val="11.0"/>
      <color rgb="FF1F497D"/>
      <name val="Calibri"/>
    </font>
    <font>
      <sz val="8.0"/>
      <color theme="1"/>
      <name val="Calibri"/>
    </font>
    <font>
      <b/>
      <sz val="17.0"/>
      <color rgb="FF088C9B"/>
      <name val="Poppins"/>
    </font>
    <font>
      <color theme="1"/>
      <name val="Poppins"/>
    </font>
    <font>
      <b/>
      <sz val="14.0"/>
      <color theme="1"/>
      <name val="Poppins"/>
    </font>
    <font>
      <sz val="11.0"/>
      <color theme="1"/>
      <name val="Poppins"/>
    </font>
    <font>
      <b/>
      <sz val="11.0"/>
      <color theme="1"/>
      <name val="Poppins"/>
    </font>
    <font>
      <b/>
      <sz val="11.0"/>
      <color rgb="FF1F497D"/>
      <name val="Poppins"/>
    </font>
    <font>
      <b/>
      <sz val="13.0"/>
      <color theme="1"/>
      <name val="Poppins"/>
    </font>
    <font>
      <b/>
      <color theme="1"/>
      <name val="Poppins"/>
    </font>
    <font>
      <i/>
      <color theme="0"/>
      <name val="Poppins"/>
    </font>
    <font>
      <sz val="11.0"/>
      <color rgb="FFFFFFFF"/>
      <name val="Poppins"/>
    </font>
    <font>
      <b/>
      <sz val="11.0"/>
      <color rgb="FFFFFFFF"/>
      <name val="Poppins"/>
    </font>
    <font>
      <color theme="1"/>
      <name val="Calibri"/>
      <scheme val="minor"/>
    </font>
    <font>
      <b/>
      <color theme="1"/>
      <name val="Calibri"/>
      <scheme val="minor"/>
    </font>
    <font>
      <i/>
      <color theme="0"/>
      <name val="Calibri"/>
      <scheme val="minor"/>
    </font>
    <font>
      <color rgb="FF000000"/>
      <name val="Calibri"/>
      <scheme val="minor"/>
    </font>
    <font>
      <u/>
      <color rgb="FF0000FF"/>
    </font>
    <font>
      <b/>
      <sz val="12.0"/>
      <color rgb="FF000000"/>
      <name val="Calibri"/>
    </font>
    <font>
      <b/>
      <sz val="11.0"/>
      <color rgb="FF1F1F1F"/>
      <name val="&quot;Google Sans&quot;"/>
    </font>
    <font>
      <b/>
      <sz val="11.0"/>
      <color rgb="FF000000"/>
      <name val="Calibri"/>
    </font>
    <font>
      <sz val="11.0"/>
      <color rgb="FF1F1F1F"/>
      <name val="&quot;Google Sans&quot;"/>
    </font>
    <font>
      <sz val="9.0"/>
      <color theme="0"/>
      <name val="Calibri"/>
    </font>
    <font>
      <sz val="11.0"/>
      <color theme="0"/>
      <name val="Calibri"/>
    </font>
    <font>
      <sz val="11.0"/>
      <color theme="0"/>
      <name val="&quot;Google Sans&quot;"/>
    </font>
    <font>
      <color rgb="FF000000"/>
      <name val="Calibri"/>
    </font>
    <font>
      <sz val="11.0"/>
      <color rgb="FF000000"/>
      <name val="&quot;Google Sans&quot;"/>
    </font>
    <font>
      <sz val="10.0"/>
      <color rgb="FF1F1F1F"/>
      <name val="&quot;Google Sans&quot;"/>
    </font>
    <font>
      <sz val="9.0"/>
      <color rgb="FFFFFFFF"/>
      <name val="Calibri"/>
    </font>
    <font>
      <color rgb="FFFFFFFF"/>
      <name val="Calibri"/>
      <scheme val="minor"/>
    </font>
    <font>
      <b/>
      <color rgb="FFFFFFFF"/>
      <name val="Calibri"/>
    </font>
    <font>
      <b/>
      <sz val="9.0"/>
      <color theme="1"/>
      <name val="Calibri"/>
    </font>
    <font>
      <sz val="9.0"/>
      <color rgb="FF000000"/>
      <name val="Calibri"/>
    </font>
    <font>
      <color theme="1"/>
      <name val="Arial"/>
    </font>
    <font>
      <b/>
      <sz val="14.0"/>
      <color rgb="FF2A2F30"/>
      <name val="Roboto"/>
    </font>
    <font>
      <sz val="14.0"/>
      <color rgb="FF2A2F30"/>
      <name val="Roboto"/>
    </font>
    <font>
      <i/>
      <color theme="1"/>
      <name val="Calibri"/>
      <scheme val="minor"/>
    </font>
    <font>
      <b/>
      <sz val="13.0"/>
      <color theme="1"/>
      <name val="Calibri"/>
    </font>
    <font>
      <b/>
      <sz val="13.0"/>
      <color theme="1"/>
      <name val="Calibri"/>
      <scheme val="minor"/>
    </font>
    <font>
      <color theme="0"/>
      <name val="Calibri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/>
        <bgColor theme="8"/>
      </patternFill>
    </fill>
    <fill>
      <patternFill patternType="solid">
        <fgColor rgb="FFF3F3F3"/>
        <bgColor rgb="FFF3F3F3"/>
      </patternFill>
    </fill>
    <fill>
      <patternFill patternType="solid">
        <fgColor rgb="FFA4C8E1"/>
        <bgColor rgb="FFA4C8E1"/>
      </patternFill>
    </fill>
    <fill>
      <patternFill patternType="solid">
        <fgColor rgb="FF64CCC9"/>
        <bgColor rgb="FF64CCC9"/>
      </patternFill>
    </fill>
    <fill>
      <patternFill patternType="solid">
        <fgColor rgb="FF088C9B"/>
        <bgColor rgb="FF088C9B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2">
    <border/>
    <border>
      <bottom style="thin">
        <color rgb="FF000000"/>
      </bottom>
    </border>
    <border>
      <left style="dotted">
        <color rgb="FF1F497D"/>
      </left>
      <top style="dotted">
        <color rgb="FF1F497D"/>
      </top>
      <bottom style="dotted">
        <color rgb="FF1F497D"/>
      </bottom>
    </border>
    <border>
      <right style="dotted">
        <color rgb="FF1F497D"/>
      </right>
      <top style="dotted">
        <color rgb="FF1F497D"/>
      </top>
      <bottom style="dotted">
        <color rgb="FF1F497D"/>
      </bottom>
    </border>
    <border>
      <lef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1F497D"/>
      </left>
      <right style="dotted">
        <color rgb="FF1F497D"/>
      </right>
      <top style="dotted">
        <color rgb="FF1F497D"/>
      </top>
      <bottom style="dotted">
        <color rgb="FF1F497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right/>
      <top/>
      <bottom/>
    </border>
    <border>
      <left/>
      <right/>
      <bottom/>
    </border>
    <border>
      <left style="thin">
        <color rgb="FF000000"/>
      </left>
    </border>
    <border>
      <top style="thin">
        <color rgb="FF000000"/>
      </top>
    </border>
    <border>
      <bottom style="thin">
        <color rgb="FFFFFFFF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top style="thin">
        <color rgb="FFDEE2E6"/>
      </top>
      <bottom style="thin">
        <color rgb="FFDEE2E6"/>
      </bottom>
    </border>
    <border>
      <right style="thin">
        <color rgb="FFDEE2E6"/>
      </right>
      <top style="thin">
        <color rgb="FFDEE2E6"/>
      </top>
      <bottom style="thin">
        <color rgb="FFDEE2E6"/>
      </bottom>
    </border>
    <border>
      <left style="thin">
        <color rgb="FFDEE2E6"/>
      </left>
      <right style="thin">
        <color rgb="FFDEE2E6"/>
      </right>
      <top style="thin">
        <color rgb="FFDEE2E6"/>
      </top>
      <bottom style="thin">
        <color rgb="FFDEE2E6"/>
      </bottom>
    </border>
    <border>
      <left style="thin">
        <color rgb="FFDEE2E6"/>
      </left>
      <right style="thin">
        <color rgb="FFDEE2E6"/>
      </right>
      <top style="thin">
        <color rgb="FFDEE2E6"/>
      </top>
    </border>
    <border>
      <left style="thin">
        <color rgb="FFDEE2E6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n">
        <color rgb="FFDEE2E6"/>
      </left>
      <right style="thick">
        <color rgb="FF000000"/>
      </right>
      <top style="thick">
        <color rgb="FF000000"/>
      </top>
      <bottom style="thin">
        <color rgb="FFDEE2E6"/>
      </bottom>
    </border>
    <border>
      <left style="thick">
        <color rgb="FF000000"/>
      </left>
      <bottom style="thick">
        <color rgb="FF000000"/>
      </bottom>
    </border>
    <border>
      <left style="thin">
        <color rgb="FFDEE2E6"/>
      </left>
      <right style="thick">
        <color rgb="FF000000"/>
      </right>
      <top style="thin">
        <color rgb="FFDEE2E6"/>
      </top>
      <bottom style="thick">
        <color rgb="FF000000"/>
      </bottom>
    </border>
    <border>
      <left style="thin">
        <color rgb="FFDEE2E6"/>
      </left>
      <right style="thin">
        <color rgb="FFDEE2E6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3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Font="1"/>
    <xf borderId="1" fillId="0" fontId="3" numFmtId="0" xfId="0" applyBorder="1" applyFont="1"/>
    <xf borderId="0" fillId="2" fontId="3" numFmtId="0" xfId="0" applyAlignment="1" applyFill="1" applyFont="1">
      <alignment horizontal="center"/>
    </xf>
    <xf borderId="0" fillId="0" fontId="3" numFmtId="0" xfId="0" applyFont="1"/>
    <xf borderId="0" fillId="0" fontId="4" numFmtId="0" xfId="0" applyFont="1"/>
    <xf borderId="2" fillId="3" fontId="5" numFmtId="0" xfId="0" applyBorder="1" applyFill="1" applyFont="1"/>
    <xf borderId="3" fillId="0" fontId="6" numFmtId="0" xfId="0" applyBorder="1" applyFont="1"/>
    <xf borderId="4" fillId="3" fontId="2" numFmtId="0" xfId="0" applyBorder="1" applyFont="1"/>
    <xf borderId="5" fillId="3" fontId="7" numFmtId="164" xfId="0" applyAlignment="1" applyBorder="1" applyFont="1" applyNumberFormat="1">
      <alignment horizontal="center"/>
    </xf>
    <xf borderId="6" fillId="0" fontId="6" numFmtId="0" xfId="0" applyBorder="1" applyFont="1"/>
    <xf borderId="7" fillId="0" fontId="6" numFmtId="0" xfId="0" applyBorder="1" applyFont="1"/>
    <xf borderId="0" fillId="0" fontId="2" numFmtId="0" xfId="0" applyAlignment="1" applyFont="1">
      <alignment horizontal="center"/>
    </xf>
    <xf borderId="0" fillId="0" fontId="8" numFmtId="0" xfId="0" applyFont="1"/>
    <xf borderId="8" fillId="0" fontId="9" numFmtId="164" xfId="0" applyAlignment="1" applyBorder="1" applyFont="1" applyNumberFormat="1">
      <alignment horizontal="center" vertical="center"/>
    </xf>
    <xf borderId="8" fillId="0" fontId="8" numFmtId="0" xfId="0" applyBorder="1" applyFont="1"/>
    <xf borderId="0" fillId="0" fontId="7" numFmtId="0" xfId="0" applyFont="1"/>
    <xf borderId="0" fillId="0" fontId="2" numFmtId="164" xfId="0" applyFont="1" applyNumberFormat="1"/>
    <xf borderId="0" fillId="0" fontId="8" numFmtId="0" xfId="0" applyAlignment="1" applyFont="1">
      <alignment textRotation="45"/>
    </xf>
    <xf borderId="0" fillId="0" fontId="10" numFmtId="0" xfId="0" applyAlignment="1" applyFont="1">
      <alignment textRotation="45"/>
    </xf>
    <xf borderId="0" fillId="0" fontId="1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7" numFmtId="164" xfId="0" applyFont="1" applyNumberFormat="1"/>
    <xf borderId="8" fillId="0" fontId="2" numFmtId="164" xfId="0" applyAlignment="1" applyBorder="1" applyFont="1" applyNumberFormat="1">
      <alignment horizontal="center" vertical="center"/>
    </xf>
    <xf borderId="8" fillId="3" fontId="5" numFmtId="0" xfId="0" applyBorder="1" applyFont="1"/>
    <xf borderId="8" fillId="0" fontId="8" numFmtId="165" xfId="0" applyBorder="1" applyFont="1" applyNumberFormat="1"/>
    <xf borderId="0" fillId="0" fontId="7" numFmtId="0" xfId="0" applyAlignment="1" applyFont="1">
      <alignment horizontal="center"/>
    </xf>
    <xf borderId="0" fillId="0" fontId="2" numFmtId="165" xfId="0" applyFont="1" applyNumberFormat="1"/>
    <xf borderId="8" fillId="0" fontId="7" numFmtId="164" xfId="0" applyAlignment="1" applyBorder="1" applyFont="1" applyNumberFormat="1">
      <alignment horizontal="center" vertical="center"/>
    </xf>
    <xf borderId="8" fillId="0" fontId="12" numFmtId="165" xfId="0" applyBorder="1" applyFont="1" applyNumberFormat="1"/>
    <xf borderId="9" fillId="3" fontId="2" numFmtId="0" xfId="0" applyAlignment="1" applyBorder="1" applyFont="1">
      <alignment horizontal="center"/>
    </xf>
    <xf borderId="9" fillId="3" fontId="2" numFmtId="164" xfId="0" applyBorder="1" applyFont="1" applyNumberFormat="1"/>
    <xf borderId="1" fillId="0" fontId="2" numFmtId="0" xfId="0" applyBorder="1" applyFont="1"/>
    <xf borderId="0" fillId="0" fontId="2" numFmtId="49" xfId="0" applyAlignment="1" applyFont="1" applyNumberFormat="1">
      <alignment horizontal="right"/>
    </xf>
    <xf borderId="10" fillId="3" fontId="2" numFmtId="0" xfId="0" applyBorder="1" applyFont="1"/>
    <xf borderId="0" fillId="0" fontId="7" numFmtId="166" xfId="0" applyAlignment="1" applyFont="1" applyNumberFormat="1">
      <alignment horizontal="center"/>
    </xf>
    <xf borderId="0" fillId="0" fontId="11" numFmtId="164" xfId="0" applyFont="1" applyNumberFormat="1"/>
    <xf borderId="0" fillId="0" fontId="2" numFmtId="166" xfId="0" applyAlignment="1" applyFont="1" applyNumberFormat="1">
      <alignment horizontal="center"/>
    </xf>
    <xf borderId="0" fillId="0" fontId="13" numFmtId="0" xfId="0" applyFont="1"/>
    <xf borderId="10" fillId="3" fontId="7" numFmtId="0" xfId="0" applyBorder="1" applyFont="1"/>
    <xf borderId="0" fillId="0" fontId="7" numFmtId="165" xfId="0" applyAlignment="1" applyFont="1" applyNumberFormat="1">
      <alignment horizontal="center"/>
    </xf>
    <xf borderId="10" fillId="3" fontId="7" numFmtId="0" xfId="0" applyAlignment="1" applyBorder="1" applyFont="1">
      <alignment horizontal="center"/>
    </xf>
    <xf borderId="0" fillId="0" fontId="2" numFmtId="166" xfId="0" applyFont="1" applyNumberFormat="1"/>
    <xf borderId="10" fillId="3" fontId="14" numFmtId="0" xfId="0" applyBorder="1" applyFont="1"/>
    <xf borderId="10" fillId="3" fontId="7" numFmtId="166" xfId="0" applyBorder="1" applyFont="1" applyNumberFormat="1"/>
    <xf borderId="0" fillId="0" fontId="7" numFmtId="166" xfId="0" applyFont="1" applyNumberFormat="1"/>
    <xf borderId="4" fillId="3" fontId="7" numFmtId="164" xfId="0" applyAlignment="1" applyBorder="1" applyFont="1" applyNumberFormat="1">
      <alignment horizontal="center"/>
    </xf>
    <xf borderId="11" fillId="0" fontId="6" numFmtId="0" xfId="0" applyBorder="1" applyFont="1"/>
    <xf borderId="0" fillId="0" fontId="15" numFmtId="0" xfId="0" applyAlignment="1" applyFont="1">
      <alignment horizontal="right"/>
    </xf>
    <xf borderId="0" fillId="0" fontId="16" numFmtId="0" xfId="0" applyFont="1"/>
    <xf borderId="12" fillId="0" fontId="7" numFmtId="164" xfId="0" applyBorder="1" applyFont="1" applyNumberFormat="1"/>
    <xf borderId="1" fillId="0" fontId="8" numFmtId="0" xfId="0" applyBorder="1" applyFont="1"/>
    <xf borderId="10" fillId="3" fontId="2" numFmtId="164" xfId="0" applyBorder="1" applyFont="1" applyNumberFormat="1"/>
    <xf borderId="0" fillId="0" fontId="5" numFmtId="0" xfId="0" applyFont="1"/>
    <xf borderId="0" fillId="0" fontId="17" numFmtId="0" xfId="0" applyFont="1"/>
    <xf borderId="0" fillId="0" fontId="18" numFmtId="0" xfId="0" applyFont="1"/>
    <xf borderId="0" fillId="0" fontId="19" numFmtId="0" xfId="0" applyFont="1"/>
    <xf borderId="0" fillId="0" fontId="18" numFmtId="164" xfId="0" applyFont="1" applyNumberFormat="1"/>
    <xf borderId="4" fillId="4" fontId="20" numFmtId="0" xfId="0" applyBorder="1" applyFill="1" applyFont="1"/>
    <xf borderId="13" fillId="4" fontId="20" numFmtId="0" xfId="0" applyBorder="1" applyFont="1"/>
    <xf borderId="0" fillId="0" fontId="2" numFmtId="164" xfId="0" applyAlignment="1" applyFont="1" applyNumberFormat="1">
      <alignment horizontal="center"/>
    </xf>
    <xf borderId="10" fillId="3" fontId="21" numFmtId="0" xfId="0" applyBorder="1" applyFont="1"/>
    <xf borderId="14" fillId="3" fontId="21" numFmtId="0" xfId="0" applyAlignment="1" applyBorder="1" applyFont="1">
      <alignment horizontal="center"/>
    </xf>
    <xf borderId="15" fillId="0" fontId="2" numFmtId="0" xfId="0" applyBorder="1" applyFont="1"/>
    <xf borderId="10" fillId="3" fontId="11" numFmtId="0" xfId="0" applyAlignment="1" applyBorder="1" applyFont="1">
      <alignment horizontal="right"/>
    </xf>
    <xf borderId="10" fillId="3" fontId="11" numFmtId="164" xfId="0" applyBorder="1" applyFont="1" applyNumberFormat="1"/>
    <xf borderId="9" fillId="4" fontId="7" numFmtId="0" xfId="0" applyBorder="1" applyFont="1"/>
    <xf borderId="9" fillId="4" fontId="7" numFmtId="164" xfId="0" applyBorder="1" applyFont="1" applyNumberFormat="1"/>
    <xf borderId="16" fillId="0" fontId="4" numFmtId="0" xfId="0" applyBorder="1" applyFont="1"/>
    <xf borderId="16" fillId="0" fontId="8" numFmtId="0" xfId="0" applyBorder="1" applyFont="1"/>
    <xf borderId="16" fillId="0" fontId="2" numFmtId="0" xfId="0" applyBorder="1" applyFont="1"/>
    <xf borderId="9" fillId="0" fontId="8" numFmtId="164" xfId="0" applyBorder="1" applyFont="1" applyNumberFormat="1"/>
    <xf borderId="4" fillId="5" fontId="2" numFmtId="0" xfId="0" applyBorder="1" applyFill="1" applyFont="1"/>
    <xf borderId="0" fillId="0" fontId="22" numFmtId="0" xfId="0" applyAlignment="1" applyFont="1">
      <alignment horizontal="center" readingOrder="0" vertical="center"/>
    </xf>
    <xf borderId="0" fillId="0" fontId="23" numFmtId="0" xfId="0" applyAlignment="1" applyFont="1">
      <alignment vertical="center"/>
    </xf>
    <xf borderId="0" fillId="0" fontId="24" numFmtId="0" xfId="0" applyAlignment="1" applyFont="1">
      <alignment horizontal="center" readingOrder="0" vertical="center"/>
    </xf>
    <xf borderId="0" fillId="0" fontId="24" numFmtId="0" xfId="0" applyAlignment="1" applyFont="1">
      <alignment vertical="center"/>
    </xf>
    <xf borderId="0" fillId="0" fontId="25" numFmtId="0" xfId="0" applyAlignment="1" applyFont="1">
      <alignment vertical="center"/>
    </xf>
    <xf borderId="0" fillId="0" fontId="25" numFmtId="0" xfId="0" applyAlignment="1" applyFont="1">
      <alignment readingOrder="0" vertical="center"/>
    </xf>
    <xf borderId="0" fillId="0" fontId="23" numFmtId="0" xfId="0" applyAlignment="1" applyFont="1">
      <alignment readingOrder="0" vertical="center"/>
    </xf>
    <xf borderId="0" fillId="0" fontId="25" numFmtId="0" xfId="0" applyAlignment="1" applyFont="1">
      <alignment horizontal="center" readingOrder="0" vertical="center"/>
    </xf>
    <xf borderId="0" fillId="0" fontId="26" numFmtId="164" xfId="0" applyAlignment="1" applyFont="1" applyNumberFormat="1">
      <alignment horizontal="center" vertical="center"/>
    </xf>
    <xf borderId="0" fillId="0" fontId="25" numFmtId="0" xfId="0" applyAlignment="1" applyFont="1">
      <alignment horizontal="center" vertical="center"/>
    </xf>
    <xf borderId="4" fillId="3" fontId="25" numFmtId="0" xfId="0" applyAlignment="1" applyBorder="1" applyFont="1">
      <alignment readingOrder="0" vertical="center"/>
    </xf>
    <xf borderId="5" fillId="0" fontId="26" numFmtId="164" xfId="0" applyAlignment="1" applyBorder="1" applyFont="1" applyNumberFormat="1">
      <alignment horizontal="center" vertical="center"/>
    </xf>
    <xf borderId="0" fillId="0" fontId="26" numFmtId="0" xfId="0" applyAlignment="1" applyFont="1">
      <alignment vertical="center"/>
    </xf>
    <xf borderId="0" fillId="0" fontId="25" numFmtId="164" xfId="0" applyAlignment="1" applyFont="1" applyNumberFormat="1">
      <alignment vertical="center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5" numFmtId="0" xfId="0" applyAlignment="1" applyFont="1">
      <alignment horizontal="left" readingOrder="0" shrinkToFit="0" vertical="center" wrapText="1"/>
    </xf>
    <xf borderId="0" fillId="6" fontId="25" numFmtId="164" xfId="0" applyAlignment="1" applyFill="1" applyFont="1" applyNumberFormat="1">
      <alignment horizontal="center" readingOrder="0" vertical="center"/>
    </xf>
    <xf borderId="0" fillId="0" fontId="26" numFmtId="0" xfId="0" applyAlignment="1" applyFont="1">
      <alignment horizontal="center" vertical="center"/>
    </xf>
    <xf borderId="0" fillId="0" fontId="25" numFmtId="165" xfId="0" applyAlignment="1" applyFont="1" applyNumberFormat="1">
      <alignment vertical="center"/>
    </xf>
    <xf borderId="0" fillId="0" fontId="25" numFmtId="0" xfId="0" applyAlignment="1" applyFont="1">
      <alignment horizontal="left" shrinkToFit="0" vertical="center" wrapText="1"/>
    </xf>
    <xf borderId="0" fillId="0" fontId="23" numFmtId="0" xfId="0" applyAlignment="1" applyFont="1">
      <alignment horizontal="center" readingOrder="0" vertical="center"/>
    </xf>
    <xf borderId="0" fillId="0" fontId="23" numFmtId="0" xfId="0" applyAlignment="1" applyFont="1">
      <alignment horizontal="left" readingOrder="0" shrinkToFit="0" vertical="center" wrapText="1"/>
    </xf>
    <xf borderId="0" fillId="0" fontId="28" numFmtId="0" xfId="0" applyAlignment="1" applyFont="1">
      <alignment horizontal="center" readingOrder="0" vertical="center"/>
    </xf>
    <xf borderId="0" fillId="0" fontId="29" numFmtId="0" xfId="0" applyAlignment="1" applyFont="1">
      <alignment vertical="center"/>
    </xf>
    <xf borderId="0" fillId="7" fontId="25" numFmtId="0" xfId="0" applyAlignment="1" applyFill="1" applyFont="1">
      <alignment horizontal="center" readingOrder="0" shrinkToFit="0" vertical="center" wrapText="1"/>
    </xf>
    <xf borderId="0" fillId="7" fontId="25" numFmtId="164" xfId="0" applyAlignment="1" applyFont="1" applyNumberFormat="1">
      <alignment horizontal="center" vertical="center"/>
    </xf>
    <xf borderId="0" fillId="0" fontId="30" numFmtId="10" xfId="0" applyAlignment="1" applyFont="1" applyNumberFormat="1">
      <alignment vertical="center"/>
    </xf>
    <xf borderId="0" fillId="8" fontId="25" numFmtId="0" xfId="0" applyAlignment="1" applyFill="1" applyFont="1">
      <alignment horizontal="center" readingOrder="0" shrinkToFit="0" vertical="center" wrapText="1"/>
    </xf>
    <xf borderId="0" fillId="8" fontId="25" numFmtId="164" xfId="0" applyAlignment="1" applyFont="1" applyNumberFormat="1">
      <alignment horizontal="center" vertical="center"/>
    </xf>
    <xf borderId="0" fillId="0" fontId="25" numFmtId="164" xfId="0" applyAlignment="1" applyFont="1" applyNumberFormat="1">
      <alignment horizontal="center" readingOrder="0" vertical="center"/>
    </xf>
    <xf borderId="0" fillId="0" fontId="26" numFmtId="0" xfId="0" applyAlignment="1" applyFont="1">
      <alignment horizontal="right" readingOrder="0" vertical="center"/>
    </xf>
    <xf borderId="0" fillId="0" fontId="26" numFmtId="164" xfId="0" applyAlignment="1" applyFont="1" applyNumberFormat="1">
      <alignment vertical="center"/>
    </xf>
    <xf borderId="0" fillId="0" fontId="29" numFmtId="0" xfId="0" applyAlignment="1" applyFont="1">
      <alignment horizontal="center" vertical="center"/>
    </xf>
    <xf borderId="17" fillId="9" fontId="31" numFmtId="0" xfId="0" applyAlignment="1" applyBorder="1" applyFill="1" applyFont="1">
      <alignment horizontal="center" readingOrder="0" shrinkToFit="0" vertical="center" wrapText="1"/>
    </xf>
    <xf borderId="17" fillId="9" fontId="32" numFmtId="164" xfId="0" applyAlignment="1" applyBorder="1" applyFont="1" applyNumberFormat="1">
      <alignment horizontal="center" vertical="center"/>
    </xf>
    <xf borderId="0" fillId="9" fontId="31" numFmtId="0" xfId="0" applyAlignment="1" applyFont="1">
      <alignment horizontal="center" readingOrder="0" shrinkToFit="0" vertical="center" wrapText="1"/>
    </xf>
    <xf borderId="0" fillId="9" fontId="32" numFmtId="164" xfId="0" applyAlignment="1" applyFont="1" applyNumberFormat="1">
      <alignment horizontal="center" vertical="center"/>
    </xf>
    <xf borderId="0" fillId="0" fontId="23" numFmtId="167" xfId="0" applyAlignment="1" applyFont="1" applyNumberFormat="1">
      <alignment vertical="center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33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7" numFmtId="164" xfId="0" applyAlignment="1" applyFont="1" applyNumberFormat="1">
      <alignment horizontal="center"/>
    </xf>
    <xf borderId="4" fillId="3" fontId="2" numFmtId="0" xfId="0" applyAlignment="1" applyBorder="1" applyFont="1">
      <alignment horizontal="center" readingOrder="0"/>
    </xf>
    <xf borderId="0" fillId="6" fontId="2" numFmtId="3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horizontal="center"/>
    </xf>
    <xf borderId="0" fillId="0" fontId="2" numFmtId="0" xfId="0" applyAlignment="1" applyFont="1">
      <alignment horizontal="left" readingOrder="0" shrinkToFit="0" wrapText="1"/>
    </xf>
    <xf borderId="0" fillId="6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left" shrinkToFit="0" wrapText="1"/>
    </xf>
    <xf borderId="0" fillId="0" fontId="33" numFmtId="0" xfId="0" applyAlignment="1" applyFont="1">
      <alignment horizontal="center" readingOrder="0"/>
    </xf>
    <xf borderId="0" fillId="0" fontId="34" numFmtId="0" xfId="0" applyAlignment="1" applyFont="1">
      <alignment horizontal="center" readingOrder="0" shrinkToFit="0" wrapText="1"/>
    </xf>
    <xf borderId="0" fillId="0" fontId="33" numFmtId="0" xfId="0" applyAlignment="1" applyFont="1">
      <alignment horizontal="center" readingOrder="0" shrinkToFit="0" wrapText="1"/>
    </xf>
    <xf borderId="0" fillId="0" fontId="34" numFmtId="164" xfId="0" applyAlignment="1" applyFont="1" applyNumberFormat="1">
      <alignment horizontal="center" readingOrder="0"/>
    </xf>
    <xf borderId="0" fillId="0" fontId="33" numFmtId="0" xfId="0" applyAlignment="1" applyFont="1">
      <alignment horizontal="left" readingOrder="0" shrinkToFit="0" wrapText="1"/>
    </xf>
    <xf borderId="0" fillId="0" fontId="7" numFmtId="0" xfId="0" applyAlignment="1" applyFont="1">
      <alignment horizontal="center" readingOrder="0"/>
    </xf>
    <xf borderId="0" fillId="0" fontId="34" numFmtId="0" xfId="0" applyFont="1"/>
    <xf borderId="9" fillId="0" fontId="2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center"/>
    </xf>
    <xf borderId="0" fillId="0" fontId="35" numFmtId="10" xfId="0" applyFont="1" applyNumberFormat="1"/>
    <xf borderId="0" fillId="0" fontId="2" numFmtId="164" xfId="0" applyAlignment="1" applyFont="1" applyNumberFormat="1">
      <alignment horizontal="center" readingOrder="0"/>
    </xf>
    <xf borderId="0" fillId="0" fontId="7" numFmtId="0" xfId="0" applyAlignment="1" applyFont="1">
      <alignment horizontal="right" readingOrder="0"/>
    </xf>
    <xf borderId="9" fillId="5" fontId="7" numFmtId="0" xfId="0" applyAlignment="1" applyBorder="1" applyFont="1">
      <alignment horizontal="center" readingOrder="0"/>
    </xf>
    <xf borderId="9" fillId="5" fontId="7" numFmtId="164" xfId="0" applyAlignment="1" applyBorder="1" applyFont="1" applyNumberFormat="1">
      <alignment horizontal="center"/>
    </xf>
    <xf borderId="0" fillId="10" fontId="33" numFmtId="0" xfId="0" applyAlignment="1" applyFill="1" applyFont="1">
      <alignment readingOrder="0" shrinkToFit="0" vertical="center" wrapText="1"/>
    </xf>
    <xf borderId="0" fillId="0" fontId="36" numFmtId="0" xfId="0" applyFont="1"/>
    <xf borderId="0" fillId="0" fontId="37" numFmtId="0" xfId="0" applyAlignment="1" applyFont="1">
      <alignment readingOrder="0"/>
    </xf>
    <xf borderId="18" fillId="11" fontId="5" numFmtId="0" xfId="0" applyAlignment="1" applyBorder="1" applyFill="1" applyFont="1">
      <alignment horizontal="left" readingOrder="0" shrinkToFit="0" vertical="center" wrapText="1"/>
    </xf>
    <xf borderId="0" fillId="0" fontId="38" numFmtId="0" xfId="0" applyFont="1"/>
    <xf borderId="0" fillId="0" fontId="5" numFmtId="0" xfId="0" applyAlignment="1" applyFont="1">
      <alignment readingOrder="0"/>
    </xf>
    <xf borderId="19" fillId="0" fontId="39" numFmtId="0" xfId="0" applyAlignment="1" applyBorder="1" applyFont="1">
      <alignment readingOrder="0"/>
    </xf>
    <xf borderId="20" fillId="0" fontId="34" numFmtId="0" xfId="0" applyBorder="1" applyFont="1"/>
    <xf borderId="18" fillId="0" fontId="7" numFmtId="0" xfId="0" applyAlignment="1" applyBorder="1" applyFont="1">
      <alignment vertical="center"/>
    </xf>
    <xf borderId="18" fillId="0" fontId="7" numFmtId="164" xfId="0" applyAlignment="1" applyBorder="1" applyFont="1" applyNumberFormat="1">
      <alignment vertical="center"/>
    </xf>
    <xf borderId="0" fillId="0" fontId="11" numFmtId="0" xfId="0" applyAlignment="1" applyFont="1">
      <alignment horizontal="center" vertical="center"/>
    </xf>
    <xf borderId="0" fillId="0" fontId="40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11" numFmtId="0" xfId="0" applyAlignment="1" applyFont="1">
      <alignment horizontal="center" readingOrder="0" vertical="center"/>
    </xf>
    <xf borderId="0" fillId="12" fontId="41" numFmtId="0" xfId="0" applyAlignment="1" applyFill="1" applyFont="1">
      <alignment horizontal="center" readingOrder="0" shrinkToFit="0" vertical="center" wrapText="1"/>
    </xf>
    <xf borderId="0" fillId="0" fontId="15" numFmtId="164" xfId="0" applyAlignment="1" applyFont="1" applyNumberFormat="1">
      <alignment vertical="center"/>
    </xf>
    <xf borderId="0" fillId="0" fontId="11" numFmtId="164" xfId="0" applyAlignment="1" applyFont="1" applyNumberFormat="1">
      <alignment horizontal="center" vertical="center"/>
    </xf>
    <xf borderId="0" fillId="0" fontId="41" numFmtId="0" xfId="0" applyAlignment="1" applyFont="1">
      <alignment horizontal="center" readingOrder="0" shrinkToFit="0" vertical="center" wrapText="1"/>
    </xf>
    <xf borderId="0" fillId="0" fontId="42" numFmtId="164" xfId="0" applyAlignment="1" applyFont="1" applyNumberFormat="1">
      <alignment vertical="center"/>
    </xf>
    <xf borderId="0" fillId="0" fontId="43" numFmtId="164" xfId="0" applyAlignment="1" applyFont="1" applyNumberFormat="1">
      <alignment horizontal="center" vertical="center"/>
    </xf>
    <xf borderId="0" fillId="0" fontId="44" numFmtId="0" xfId="0" applyAlignment="1" applyFont="1">
      <alignment horizontal="center" readingOrder="0" shrinkToFit="0" vertical="center" wrapText="1"/>
    </xf>
    <xf borderId="19" fillId="0" fontId="11" numFmtId="0" xfId="0" applyAlignment="1" applyBorder="1" applyFont="1">
      <alignment horizontal="center" readingOrder="0" vertical="center"/>
    </xf>
    <xf borderId="20" fillId="0" fontId="6" numFmtId="0" xfId="0" applyBorder="1" applyFont="1"/>
    <xf borderId="21" fillId="0" fontId="6" numFmtId="0" xfId="0" applyBorder="1" applyFont="1"/>
    <xf borderId="19" fillId="0" fontId="11" numFmtId="0" xfId="0" applyAlignment="1" applyBorder="1" applyFont="1">
      <alignment horizontal="center" readingOrder="0" shrinkToFit="0" vertical="center" wrapText="1"/>
    </xf>
    <xf borderId="0" fillId="0" fontId="40" numFmtId="0" xfId="0" applyAlignment="1" applyFont="1">
      <alignment horizontal="center" readingOrder="0" vertical="center"/>
    </xf>
    <xf borderId="5" fillId="0" fontId="11" numFmtId="0" xfId="0" applyAlignment="1" applyBorder="1" applyFont="1">
      <alignment horizontal="center" readingOrder="0" vertical="center"/>
    </xf>
    <xf borderId="22" fillId="0" fontId="11" numFmtId="0" xfId="0" applyAlignment="1" applyBorder="1" applyFont="1">
      <alignment horizontal="center" vertical="center"/>
    </xf>
    <xf borderId="23" fillId="0" fontId="11" numFmtId="0" xfId="0" applyAlignment="1" applyBorder="1" applyFont="1">
      <alignment horizontal="center" vertical="center"/>
    </xf>
    <xf borderId="24" fillId="0" fontId="11" numFmtId="0" xfId="0" applyAlignment="1" applyBorder="1" applyFont="1">
      <alignment horizontal="center" vertical="center"/>
    </xf>
    <xf borderId="0" fillId="10" fontId="8" numFmtId="0" xfId="0" applyAlignment="1" applyFont="1">
      <alignment readingOrder="0" vertical="center"/>
    </xf>
    <xf borderId="0" fillId="0" fontId="45" numFmtId="0" xfId="0" applyAlignment="1" applyFont="1">
      <alignment vertical="center"/>
    </xf>
    <xf borderId="0" fillId="2" fontId="8" numFmtId="0" xfId="0" applyAlignment="1" applyFont="1">
      <alignment readingOrder="0" vertical="center"/>
    </xf>
    <xf borderId="9" fillId="2" fontId="8" numFmtId="0" xfId="0" applyAlignment="1" applyBorder="1" applyFont="1">
      <alignment horizontal="center" vertical="center"/>
    </xf>
    <xf borderId="25" fillId="2" fontId="14" numFmtId="0" xfId="0" applyAlignment="1" applyBorder="1" applyFont="1">
      <alignment horizontal="center" vertical="center"/>
    </xf>
    <xf borderId="26" fillId="2" fontId="2" numFmtId="0" xfId="0" applyAlignment="1" applyBorder="1" applyFont="1">
      <alignment horizontal="center" vertical="center"/>
    </xf>
    <xf borderId="27" fillId="0" fontId="6" numFmtId="0" xfId="0" applyBorder="1" applyFont="1"/>
    <xf borderId="28" fillId="0" fontId="6" numFmtId="0" xfId="0" applyBorder="1" applyFont="1"/>
    <xf borderId="0" fillId="0" fontId="2" numFmtId="0" xfId="0" applyAlignment="1" applyFont="1">
      <alignment horizontal="center" vertical="center"/>
    </xf>
    <xf borderId="0" fillId="0" fontId="8" numFmtId="0" xfId="0" applyAlignment="1" applyFont="1">
      <alignment readingOrder="0" vertical="center"/>
    </xf>
    <xf borderId="0" fillId="0" fontId="46" numFmtId="0" xfId="0" applyAlignment="1" applyFont="1">
      <alignment readingOrder="0"/>
    </xf>
    <xf borderId="9" fillId="0" fontId="8" numFmtId="0" xfId="0" applyAlignment="1" applyBorder="1" applyFont="1">
      <alignment readingOrder="0" vertical="center"/>
    </xf>
    <xf borderId="9" fillId="10" fontId="8" numFmtId="168" xfId="0" applyAlignment="1" applyBorder="1" applyFont="1" applyNumberFormat="1">
      <alignment vertical="center"/>
    </xf>
    <xf borderId="9" fillId="0" fontId="8" numFmtId="168" xfId="0" applyAlignment="1" applyBorder="1" applyFont="1" applyNumberFormat="1">
      <alignment vertical="center"/>
    </xf>
    <xf borderId="29" fillId="2" fontId="14" numFmtId="0" xfId="0" applyAlignment="1" applyBorder="1" applyFont="1">
      <alignment horizontal="center" vertical="center"/>
    </xf>
    <xf borderId="30" fillId="0" fontId="2" numFmtId="0" xfId="0" applyAlignment="1" applyBorder="1" applyFont="1">
      <alignment horizontal="center" vertical="center"/>
    </xf>
    <xf borderId="31" fillId="0" fontId="2" numFmtId="0" xfId="0" applyAlignment="1" applyBorder="1" applyFont="1">
      <alignment horizontal="center" vertical="center"/>
    </xf>
    <xf borderId="32" fillId="0" fontId="2" numFmtId="0" xfId="0" applyAlignment="1" applyBorder="1" applyFont="1">
      <alignment horizontal="center" vertical="center"/>
    </xf>
    <xf borderId="33" fillId="0" fontId="2" numFmtId="0" xfId="0" applyAlignment="1" applyBorder="1" applyFont="1">
      <alignment vertical="center"/>
    </xf>
    <xf borderId="34" fillId="10" fontId="2" numFmtId="165" xfId="0" applyAlignment="1" applyBorder="1" applyFont="1" applyNumberFormat="1">
      <alignment horizontal="right"/>
    </xf>
    <xf borderId="35" fillId="10" fontId="2" numFmtId="165" xfId="0" applyAlignment="1" applyBorder="1" applyFont="1" applyNumberFormat="1">
      <alignment horizontal="right"/>
    </xf>
    <xf borderId="28" fillId="10" fontId="2" numFmtId="165" xfId="0" applyAlignment="1" applyBorder="1" applyFont="1" applyNumberFormat="1">
      <alignment horizontal="right"/>
    </xf>
    <xf borderId="36" fillId="0" fontId="2" numFmtId="165" xfId="0" applyAlignment="1" applyBorder="1" applyFont="1" applyNumberFormat="1">
      <alignment vertical="center"/>
    </xf>
    <xf borderId="37" fillId="0" fontId="2" numFmtId="165" xfId="0" applyAlignment="1" applyBorder="1" applyFont="1" applyNumberFormat="1">
      <alignment vertical="center"/>
    </xf>
    <xf borderId="38" fillId="0" fontId="2" numFmtId="165" xfId="0" applyAlignment="1" applyBorder="1" applyFont="1" applyNumberFormat="1">
      <alignment vertical="center"/>
    </xf>
    <xf borderId="37" fillId="0" fontId="2" numFmtId="165" xfId="0" applyAlignment="1" applyBorder="1" applyFont="1" applyNumberFormat="1">
      <alignment readingOrder="0" vertical="center"/>
    </xf>
    <xf borderId="0" fillId="0" fontId="2" numFmtId="165" xfId="0" applyAlignment="1" applyFont="1" applyNumberFormat="1">
      <alignment vertical="center"/>
    </xf>
    <xf borderId="36" fillId="0" fontId="2" numFmtId="3" xfId="0" applyAlignment="1" applyBorder="1" applyFont="1" applyNumberFormat="1">
      <alignment vertical="center"/>
    </xf>
    <xf borderId="37" fillId="0" fontId="2" numFmtId="3" xfId="0" applyAlignment="1" applyBorder="1" applyFont="1" applyNumberFormat="1">
      <alignment readingOrder="0" vertical="center"/>
    </xf>
    <xf borderId="38" fillId="0" fontId="2" numFmtId="3" xfId="0" applyAlignment="1" applyBorder="1" applyFont="1" applyNumberFormat="1">
      <alignment vertical="center"/>
    </xf>
    <xf borderId="37" fillId="0" fontId="2" numFmtId="3" xfId="0" applyAlignment="1" applyBorder="1" applyFont="1" applyNumberFormat="1">
      <alignment vertical="center"/>
    </xf>
    <xf borderId="39" fillId="0" fontId="2" numFmtId="0" xfId="0" applyAlignment="1" applyBorder="1" applyFont="1">
      <alignment vertical="center"/>
    </xf>
    <xf borderId="36" fillId="10" fontId="2" numFmtId="165" xfId="0" applyAlignment="1" applyBorder="1" applyFont="1" applyNumberFormat="1">
      <alignment horizontal="right"/>
    </xf>
    <xf borderId="40" fillId="10" fontId="2" numFmtId="165" xfId="0" applyAlignment="1" applyBorder="1" applyFont="1" applyNumberFormat="1">
      <alignment horizontal="right"/>
    </xf>
    <xf borderId="41" fillId="10" fontId="2" numFmtId="165" xfId="0" applyAlignment="1" applyBorder="1" applyFont="1" applyNumberFormat="1">
      <alignment horizontal="right"/>
    </xf>
    <xf borderId="42" fillId="0" fontId="2" numFmtId="165" xfId="0" applyAlignment="1" applyBorder="1" applyFont="1" applyNumberFormat="1">
      <alignment vertical="center"/>
    </xf>
    <xf borderId="9" fillId="0" fontId="2" numFmtId="165" xfId="0" applyAlignment="1" applyBorder="1" applyFont="1" applyNumberFormat="1">
      <alignment vertical="center"/>
    </xf>
    <xf borderId="43" fillId="0" fontId="2" numFmtId="165" xfId="0" applyAlignment="1" applyBorder="1" applyFont="1" applyNumberFormat="1">
      <alignment vertical="center"/>
    </xf>
    <xf borderId="9" fillId="0" fontId="2" numFmtId="165" xfId="0" applyAlignment="1" applyBorder="1" applyFont="1" applyNumberFormat="1">
      <alignment readingOrder="0" vertical="center"/>
    </xf>
    <xf borderId="42" fillId="0" fontId="2" numFmtId="3" xfId="0" applyAlignment="1" applyBorder="1" applyFont="1" applyNumberFormat="1">
      <alignment vertical="center"/>
    </xf>
    <xf borderId="9" fillId="0" fontId="2" numFmtId="3" xfId="0" applyAlignment="1" applyBorder="1" applyFont="1" applyNumberFormat="1">
      <alignment readingOrder="0" vertical="center"/>
    </xf>
    <xf borderId="43" fillId="0" fontId="2" numFmtId="3" xfId="0" applyAlignment="1" applyBorder="1" applyFont="1" applyNumberFormat="1">
      <alignment vertical="center"/>
    </xf>
    <xf borderId="9" fillId="0" fontId="2" numFmtId="3" xfId="0" applyAlignment="1" applyBorder="1" applyFont="1" applyNumberFormat="1">
      <alignment vertical="center"/>
    </xf>
    <xf borderId="44" fillId="0" fontId="2" numFmtId="0" xfId="0" applyAlignment="1" applyBorder="1" applyFont="1">
      <alignment vertical="center"/>
    </xf>
    <xf borderId="45" fillId="10" fontId="2" numFmtId="165" xfId="0" applyAlignment="1" applyBorder="1" applyFont="1" applyNumberFormat="1">
      <alignment horizontal="right"/>
    </xf>
    <xf borderId="46" fillId="10" fontId="2" numFmtId="165" xfId="0" applyAlignment="1" applyBorder="1" applyFont="1" applyNumberFormat="1">
      <alignment horizontal="right"/>
    </xf>
    <xf borderId="47" fillId="10" fontId="2" numFmtId="165" xfId="0" applyAlignment="1" applyBorder="1" applyFont="1" applyNumberFormat="1">
      <alignment horizontal="right"/>
    </xf>
    <xf borderId="30" fillId="0" fontId="2" numFmtId="165" xfId="0" applyAlignment="1" applyBorder="1" applyFont="1" applyNumberFormat="1">
      <alignment vertical="center"/>
    </xf>
    <xf borderId="31" fillId="0" fontId="2" numFmtId="165" xfId="0" applyAlignment="1" applyBorder="1" applyFont="1" applyNumberFormat="1">
      <alignment vertical="center"/>
    </xf>
    <xf borderId="32" fillId="0" fontId="2" numFmtId="165" xfId="0" applyAlignment="1" applyBorder="1" applyFont="1" applyNumberFormat="1">
      <alignment vertical="center"/>
    </xf>
    <xf borderId="31" fillId="0" fontId="2" numFmtId="165" xfId="0" applyAlignment="1" applyBorder="1" applyFont="1" applyNumberFormat="1">
      <alignment readingOrder="0" vertical="center"/>
    </xf>
    <xf borderId="30" fillId="0" fontId="2" numFmtId="3" xfId="0" applyAlignment="1" applyBorder="1" applyFont="1" applyNumberFormat="1">
      <alignment vertical="center"/>
    </xf>
    <xf borderId="31" fillId="0" fontId="2" numFmtId="3" xfId="0" applyAlignment="1" applyBorder="1" applyFont="1" applyNumberFormat="1">
      <alignment readingOrder="0" vertical="center"/>
    </xf>
    <xf borderId="32" fillId="0" fontId="2" numFmtId="3" xfId="0" applyAlignment="1" applyBorder="1" applyFont="1" applyNumberFormat="1">
      <alignment vertical="center"/>
    </xf>
    <xf borderId="31" fillId="0" fontId="2" numFmtId="3" xfId="0" applyAlignment="1" applyBorder="1" applyFont="1" applyNumberFormat="1">
      <alignment vertical="center"/>
    </xf>
    <xf borderId="0" fillId="10" fontId="41" numFmtId="0" xfId="0" applyAlignment="1" applyFont="1">
      <alignment readingOrder="0"/>
    </xf>
    <xf borderId="0" fillId="12" fontId="47" numFmtId="0" xfId="0" applyAlignment="1" applyFont="1">
      <alignment readingOrder="0" shrinkToFit="0" vertical="center" wrapText="0"/>
    </xf>
    <xf borderId="0" fillId="0" fontId="8" numFmtId="3" xfId="0" applyAlignment="1" applyFont="1" applyNumberFormat="1">
      <alignment vertical="center"/>
    </xf>
    <xf borderId="9" fillId="10" fontId="8" numFmtId="168" xfId="0" applyAlignment="1" applyBorder="1" applyFont="1" applyNumberFormat="1">
      <alignment readingOrder="0" vertical="center"/>
    </xf>
    <xf borderId="0" fillId="0" fontId="15" numFmtId="0" xfId="0" applyAlignment="1" applyFont="1">
      <alignment vertical="center"/>
    </xf>
    <xf borderId="0" fillId="0" fontId="2" numFmtId="0" xfId="0" applyAlignment="1" applyFont="1">
      <alignment vertical="center"/>
    </xf>
    <xf borderId="48" fillId="0" fontId="11" numFmtId="0" xfId="0" applyAlignment="1" applyBorder="1" applyFont="1">
      <alignment horizontal="center" vertical="center"/>
    </xf>
    <xf borderId="49" fillId="0" fontId="11" numFmtId="0" xfId="0" applyAlignment="1" applyBorder="1" applyFont="1">
      <alignment horizontal="center" vertical="center"/>
    </xf>
    <xf borderId="50" fillId="0" fontId="11" numFmtId="0" xfId="0" applyAlignment="1" applyBorder="1" applyFont="1">
      <alignment horizontal="center" vertical="center"/>
    </xf>
    <xf borderId="51" fillId="0" fontId="2" numFmtId="0" xfId="0" applyAlignment="1" applyBorder="1" applyFont="1">
      <alignment vertical="center"/>
    </xf>
    <xf borderId="34" fillId="10" fontId="11" numFmtId="164" xfId="0" applyAlignment="1" applyBorder="1" applyFont="1" applyNumberFormat="1">
      <alignment vertical="center"/>
    </xf>
    <xf borderId="52" fillId="10" fontId="11" numFmtId="164" xfId="0" applyAlignment="1" applyBorder="1" applyFont="1" applyNumberFormat="1">
      <alignment vertical="center"/>
    </xf>
    <xf borderId="53" fillId="10" fontId="11" numFmtId="164" xfId="0" applyAlignment="1" applyBorder="1" applyFont="1" applyNumberFormat="1">
      <alignment vertical="center"/>
    </xf>
    <xf borderId="30" fillId="10" fontId="11" numFmtId="164" xfId="0" applyAlignment="1" applyBorder="1" applyFont="1" applyNumberFormat="1">
      <alignment vertical="center"/>
    </xf>
    <xf borderId="31" fillId="10" fontId="11" numFmtId="164" xfId="0" applyAlignment="1" applyBorder="1" applyFont="1" applyNumberFormat="1">
      <alignment vertical="center"/>
    </xf>
    <xf borderId="32" fillId="10" fontId="11" numFmtId="164" xfId="0" applyAlignment="1" applyBorder="1" applyFont="1" applyNumberFormat="1">
      <alignment vertical="center"/>
    </xf>
    <xf borderId="0" fillId="0" fontId="48" numFmtId="0" xfId="0" applyAlignment="1" applyFont="1">
      <alignment vertical="center"/>
    </xf>
    <xf borderId="0" fillId="0" fontId="49" numFmtId="0" xfId="0" applyAlignment="1" applyFont="1">
      <alignment readingOrder="0"/>
    </xf>
    <xf borderId="0" fillId="0" fontId="49" numFmtId="0" xfId="0" applyFont="1"/>
    <xf borderId="0" fillId="0" fontId="45" numFmtId="0" xfId="0" applyAlignment="1" applyFont="1">
      <alignment readingOrder="0" vertical="center"/>
    </xf>
    <xf borderId="0" fillId="0" fontId="48" numFmtId="164" xfId="0" applyAlignment="1" applyFont="1" applyNumberFormat="1">
      <alignment vertical="center"/>
    </xf>
    <xf borderId="0" fillId="0" fontId="50" numFmtId="164" xfId="0" applyAlignment="1" applyFont="1" applyNumberFormat="1">
      <alignment vertical="center"/>
    </xf>
    <xf borderId="19" fillId="0" fontId="2" numFmtId="0" xfId="0" applyAlignment="1" applyBorder="1" applyFont="1">
      <alignment horizontal="left"/>
    </xf>
    <xf borderId="54" fillId="11" fontId="51" numFmtId="0" xfId="0" applyAlignment="1" applyBorder="1" applyFont="1">
      <alignment horizontal="center" vertical="center"/>
    </xf>
    <xf borderId="18" fillId="5" fontId="51" numFmtId="164" xfId="0" applyAlignment="1" applyBorder="1" applyFont="1" applyNumberFormat="1">
      <alignment horizontal="center" vertical="center"/>
    </xf>
    <xf borderId="0" fillId="0" fontId="36" numFmtId="0" xfId="0" applyAlignment="1" applyFont="1">
      <alignment readingOrder="0"/>
    </xf>
    <xf borderId="0" fillId="0" fontId="11" numFmtId="0" xfId="0" applyAlignment="1" applyFont="1">
      <alignment readingOrder="0"/>
    </xf>
    <xf borderId="18" fillId="0" fontId="33" numFmtId="0" xfId="0" applyAlignment="1" applyBorder="1" applyFont="1">
      <alignment horizontal="left" readingOrder="0" vertical="center"/>
    </xf>
    <xf borderId="18" fillId="11" fontId="5" numFmtId="0" xfId="0" applyAlignment="1" applyBorder="1" applyFont="1">
      <alignment horizontal="center" readingOrder="0" vertical="center"/>
    </xf>
    <xf borderId="18" fillId="0" fontId="5" numFmtId="0" xfId="0" applyAlignment="1" applyBorder="1" applyFont="1">
      <alignment horizontal="center" readingOrder="0" shrinkToFit="0" vertical="center" wrapText="1"/>
    </xf>
    <xf borderId="55" fillId="0" fontId="2" numFmtId="0" xfId="0" applyAlignment="1" applyBorder="1" applyFont="1">
      <alignment readingOrder="0" vertical="center"/>
    </xf>
    <xf borderId="21" fillId="0" fontId="15" numFmtId="164" xfId="0" applyAlignment="1" applyBorder="1" applyFont="1" applyNumberFormat="1">
      <alignment vertical="center"/>
    </xf>
    <xf borderId="0" fillId="0" fontId="52" numFmtId="4" xfId="0" applyAlignment="1" applyFont="1" applyNumberFormat="1">
      <alignment horizontal="center" vertical="center"/>
    </xf>
    <xf borderId="45" fillId="0" fontId="2" numFmtId="0" xfId="0" applyAlignment="1" applyBorder="1" applyFont="1">
      <alignment readingOrder="0" vertical="center"/>
    </xf>
    <xf borderId="47" fillId="0" fontId="15" numFmtId="164" xfId="0" applyAlignment="1" applyBorder="1" applyFont="1" applyNumberFormat="1">
      <alignment vertical="center"/>
    </xf>
    <xf borderId="18" fillId="0" fontId="8" numFmtId="0" xfId="0" applyAlignment="1" applyBorder="1" applyFont="1">
      <alignment horizontal="left" readingOrder="0" vertical="center"/>
    </xf>
    <xf borderId="0" fillId="0" fontId="53" numFmtId="0" xfId="0" applyAlignment="1" applyFont="1">
      <alignment vertical="bottom"/>
    </xf>
    <xf borderId="55" fillId="11" fontId="5" numFmtId="0" xfId="0" applyAlignment="1" applyBorder="1" applyFont="1">
      <alignment horizontal="center" readingOrder="0"/>
    </xf>
    <xf borderId="0" fillId="0" fontId="34" numFmtId="0" xfId="0" applyAlignment="1" applyFont="1">
      <alignment horizontal="center" readingOrder="0"/>
    </xf>
    <xf borderId="0" fillId="0" fontId="15" numFmtId="0" xfId="0" applyAlignment="1" applyFont="1">
      <alignment readingOrder="0" vertical="center"/>
    </xf>
    <xf borderId="0" fillId="0" fontId="15" numFmtId="164" xfId="0" applyAlignment="1" applyFont="1" applyNumberFormat="1">
      <alignment readingOrder="0" vertical="center"/>
    </xf>
    <xf borderId="0" fillId="0" fontId="2" numFmtId="0" xfId="0" applyAlignment="1" applyFont="1">
      <alignment readingOrder="0" vertical="center"/>
    </xf>
    <xf borderId="0" fillId="0" fontId="53" numFmtId="0" xfId="0" applyAlignment="1" applyFont="1">
      <alignment vertical="bottom"/>
    </xf>
    <xf borderId="56" fillId="0" fontId="54" numFmtId="0" xfId="0" applyAlignment="1" applyBorder="1" applyFont="1">
      <alignment horizontal="center" readingOrder="0"/>
    </xf>
    <xf borderId="57" fillId="0" fontId="54" numFmtId="0" xfId="0" applyAlignment="1" applyBorder="1" applyFont="1">
      <alignment horizontal="center" readingOrder="0"/>
    </xf>
    <xf borderId="58" fillId="0" fontId="54" numFmtId="0" xfId="0" applyAlignment="1" applyBorder="1" applyFont="1">
      <alignment horizontal="center" readingOrder="0"/>
    </xf>
    <xf borderId="58" fillId="0" fontId="55" numFmtId="0" xfId="0" applyAlignment="1" applyBorder="1" applyFont="1">
      <alignment horizontal="center" readingOrder="0"/>
    </xf>
    <xf borderId="0" fillId="12" fontId="41" numFmtId="0" xfId="0" applyAlignment="1" applyFont="1">
      <alignment readingOrder="0"/>
    </xf>
    <xf borderId="0" fillId="0" fontId="56" numFmtId="0" xfId="0" applyAlignment="1" applyFont="1">
      <alignment readingOrder="0"/>
    </xf>
    <xf borderId="59" fillId="0" fontId="55" numFmtId="0" xfId="0" applyAlignment="1" applyBorder="1" applyFont="1">
      <alignment horizontal="center" readingOrder="0"/>
    </xf>
    <xf borderId="19" fillId="0" fontId="33" numFmtId="0" xfId="0" applyBorder="1" applyFont="1"/>
    <xf borderId="60" fillId="0" fontId="55" numFmtId="165" xfId="0" applyAlignment="1" applyBorder="1" applyFont="1" applyNumberFormat="1">
      <alignment horizontal="center" readingOrder="0"/>
    </xf>
    <xf borderId="57" fillId="0" fontId="55" numFmtId="0" xfId="0" applyAlignment="1" applyBorder="1" applyFont="1">
      <alignment horizontal="center" readingOrder="0"/>
    </xf>
    <xf borderId="61" fillId="0" fontId="33" numFmtId="0" xfId="0" applyAlignment="1" applyBorder="1" applyFont="1">
      <alignment readingOrder="0" shrinkToFit="0" wrapText="1"/>
    </xf>
    <xf borderId="62" fillId="0" fontId="55" numFmtId="167" xfId="0" applyAlignment="1" applyBorder="1" applyFont="1" applyNumberFormat="1">
      <alignment horizontal="center" readingOrder="0"/>
    </xf>
    <xf borderId="63" fillId="0" fontId="33" numFmtId="0" xfId="0" applyAlignment="1" applyBorder="1" applyFont="1">
      <alignment readingOrder="0" shrinkToFit="0" wrapText="1"/>
    </xf>
    <xf borderId="64" fillId="0" fontId="55" numFmtId="10" xfId="0" applyAlignment="1" applyBorder="1" applyFont="1" applyNumberFormat="1">
      <alignment horizontal="center" readingOrder="0"/>
    </xf>
    <xf borderId="65" fillId="0" fontId="55" numFmtId="0" xfId="0" applyAlignment="1" applyBorder="1" applyFont="1">
      <alignment horizontal="center" readingOrder="0"/>
    </xf>
    <xf borderId="61" fillId="0" fontId="2" numFmtId="0" xfId="0" applyAlignment="1" applyBorder="1" applyFont="1">
      <alignment horizontal="center"/>
    </xf>
    <xf borderId="57" fillId="0" fontId="55" numFmtId="10" xfId="0" applyAlignment="1" applyBorder="1" applyFont="1" applyNumberFormat="1">
      <alignment horizontal="center" readingOrder="0"/>
    </xf>
    <xf borderId="19" fillId="0" fontId="57" numFmtId="0" xfId="0" applyAlignment="1" applyBorder="1" applyFont="1">
      <alignment horizontal="center"/>
    </xf>
    <xf borderId="21" fillId="0" fontId="58" numFmtId="0" xfId="0" applyAlignment="1" applyBorder="1" applyFont="1">
      <alignment horizontal="center"/>
    </xf>
    <xf borderId="19" fillId="0" fontId="33" numFmtId="0" xfId="0" applyAlignment="1" applyBorder="1" applyFont="1">
      <alignment readingOrder="0" shrinkToFit="0" vertical="center" wrapText="1"/>
    </xf>
    <xf borderId="21" fillId="0" fontId="33" numFmtId="0" xfId="0" applyAlignment="1" applyBorder="1" applyFont="1">
      <alignment readingOrder="0"/>
    </xf>
    <xf borderId="19" fillId="0" fontId="33" numFmtId="0" xfId="0" applyAlignment="1" applyBorder="1" applyFont="1">
      <alignment readingOrder="0" shrinkToFit="0" wrapText="1"/>
    </xf>
    <xf borderId="47" fillId="0" fontId="33" numFmtId="167" xfId="0" applyBorder="1" applyFont="1" applyNumberFormat="1"/>
    <xf borderId="0" fillId="0" fontId="33" numFmtId="0" xfId="0" applyFont="1"/>
    <xf borderId="0" fillId="0" fontId="33" numFmtId="167" xfId="0" applyFont="1" applyNumberFormat="1"/>
    <xf borderId="55" fillId="11" fontId="5" numFmtId="164" xfId="0" applyAlignment="1" applyBorder="1" applyFont="1" applyNumberFormat="1">
      <alignment horizontal="center" readingOrder="0"/>
    </xf>
    <xf borderId="66" fillId="0" fontId="11" numFmtId="0" xfId="0" applyAlignment="1" applyBorder="1" applyFont="1">
      <alignment horizontal="center" readingOrder="0" vertical="center"/>
    </xf>
    <xf borderId="16" fillId="0" fontId="6" numFmtId="0" xfId="0" applyBorder="1" applyFont="1"/>
    <xf borderId="67" fillId="0" fontId="6" numFmtId="0" xfId="0" applyBorder="1" applyFont="1"/>
    <xf borderId="18" fillId="0" fontId="11" numFmtId="0" xfId="0" applyAlignment="1" applyBorder="1" applyFont="1">
      <alignment horizontal="center" readingOrder="0" vertical="center"/>
    </xf>
    <xf borderId="0" fillId="0" fontId="8" numFmtId="0" xfId="0" applyAlignment="1" applyFont="1">
      <alignment vertical="center"/>
    </xf>
    <xf borderId="68" fillId="10" fontId="8" numFmtId="167" xfId="0" applyAlignment="1" applyBorder="1" applyFont="1" applyNumberFormat="1">
      <alignment horizontal="center" readingOrder="0" vertical="center"/>
    </xf>
    <xf borderId="0" fillId="0" fontId="8" numFmtId="167" xfId="0" applyAlignment="1" applyFont="1" applyNumberFormat="1">
      <alignment readingOrder="0" vertical="center"/>
    </xf>
    <xf borderId="29" fillId="10" fontId="8" numFmtId="167" xfId="0" applyAlignment="1" applyBorder="1" applyFont="1" applyNumberFormat="1">
      <alignment horizontal="center" readingOrder="0" vertical="center"/>
    </xf>
    <xf borderId="61" fillId="0" fontId="8" numFmtId="3" xfId="0" applyAlignment="1" applyBorder="1" applyFont="1" applyNumberFormat="1">
      <alignment vertical="center"/>
    </xf>
    <xf borderId="69" fillId="0" fontId="8" numFmtId="3" xfId="0" applyAlignment="1" applyBorder="1" applyFont="1" applyNumberFormat="1">
      <alignment vertical="center"/>
    </xf>
    <xf borderId="70" fillId="0" fontId="8" numFmtId="3" xfId="0" applyAlignment="1" applyBorder="1" applyFont="1" applyNumberFormat="1">
      <alignment vertical="center"/>
    </xf>
    <xf borderId="63" fillId="0" fontId="8" numFmtId="0" xfId="0" applyAlignment="1" applyBorder="1" applyFont="1">
      <alignment vertical="center"/>
    </xf>
    <xf borderId="71" fillId="0" fontId="8" numFmtId="0" xfId="0" applyAlignment="1" applyBorder="1" applyFont="1">
      <alignment vertical="center"/>
    </xf>
    <xf borderId="47" fillId="0" fontId="8" numFmtId="0" xfId="0" applyAlignment="1" applyBorder="1" applyFont="1">
      <alignment vertical="center"/>
    </xf>
    <xf borderId="34" fillId="0" fontId="11" numFmtId="164" xfId="0" applyAlignment="1" applyBorder="1" applyFont="1" applyNumberFormat="1">
      <alignment vertical="center"/>
    </xf>
    <xf borderId="52" fillId="0" fontId="11" numFmtId="164" xfId="0" applyAlignment="1" applyBorder="1" applyFont="1" applyNumberFormat="1">
      <alignment vertical="center"/>
    </xf>
    <xf borderId="53" fillId="0" fontId="11" numFmtId="164" xfId="0" applyAlignment="1" applyBorder="1" applyFont="1" applyNumberFormat="1">
      <alignment vertical="center"/>
    </xf>
    <xf borderId="30" fillId="0" fontId="11" numFmtId="164" xfId="0" applyAlignment="1" applyBorder="1" applyFont="1" applyNumberFormat="1">
      <alignment vertical="center"/>
    </xf>
    <xf borderId="31" fillId="0" fontId="11" numFmtId="164" xfId="0" applyAlignment="1" applyBorder="1" applyFont="1" applyNumberFormat="1">
      <alignment vertical="center"/>
    </xf>
    <xf borderId="32" fillId="0" fontId="11" numFmtId="164" xfId="0" applyAlignment="1" applyBorder="1" applyFont="1" applyNumberFormat="1">
      <alignment vertical="center"/>
    </xf>
    <xf borderId="0" fillId="0" fontId="42" numFmtId="164" xfId="0" applyAlignment="1" applyFont="1" applyNumberFormat="1">
      <alignment horizontal="center" vertical="center"/>
    </xf>
    <xf borderId="0" fillId="0" fontId="59" numFmtId="0" xfId="0" applyFont="1"/>
    <xf borderId="18" fillId="11" fontId="5" numFmtId="3" xfId="0" applyAlignment="1" applyBorder="1" applyFont="1" applyNumberFormat="1">
      <alignment horizontal="center" readingOrder="0" vertical="center"/>
    </xf>
    <xf borderId="18" fillId="0" fontId="5" numFmtId="3" xfId="0" applyAlignment="1" applyBorder="1" applyFont="1" applyNumberFormat="1">
      <alignment horizontal="center" readingOrder="0" vertical="center"/>
    </xf>
    <xf borderId="18" fillId="0" fontId="5" numFmtId="167" xfId="0" applyAlignment="1" applyBorder="1" applyFont="1" applyNumberFormat="1">
      <alignment horizontal="center" readingOrder="0" shrinkToFit="0" vertical="center" wrapText="1"/>
    </xf>
    <xf borderId="18" fillId="0" fontId="8" numFmtId="0" xfId="0" applyAlignment="1" applyBorder="1" applyFont="1">
      <alignment readingOrder="0" vertical="center"/>
    </xf>
    <xf borderId="18" fillId="0" fontId="33" numFmtId="0" xfId="0" applyAlignment="1" applyBorder="1" applyFont="1">
      <alignment readingOrder="0"/>
    </xf>
    <xf borderId="21" fillId="0" fontId="58" numFmtId="165" xfId="0" applyAlignment="1" applyBorder="1" applyFont="1" applyNumberFormat="1">
      <alignment horizontal="center"/>
    </xf>
    <xf borderId="21" fillId="0" fontId="33" numFmtId="167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1685925</xdr:colOff>
      <xdr:row>8</xdr:row>
      <xdr:rowOff>190500</xdr:rowOff>
    </xdr:from>
    <xdr:ext cx="1362075" cy="571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1190625</xdr:colOff>
      <xdr:row>37</xdr:row>
      <xdr:rowOff>142875</xdr:rowOff>
    </xdr:from>
    <xdr:ext cx="1362075" cy="571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1828800</xdr:colOff>
      <xdr:row>1</xdr:row>
      <xdr:rowOff>47625</xdr:rowOff>
    </xdr:from>
    <xdr:ext cx="3086100" cy="1590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1828800</xdr:colOff>
      <xdr:row>0</xdr:row>
      <xdr:rowOff>504825</xdr:rowOff>
    </xdr:from>
    <xdr:ext cx="3086100" cy="1590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f.fr/allocataires/aides-et-demarches/droits-et-prestations/vie-personnelle/le-complement-de-libre-choix-du-mode-de-garde-cmg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af.fr/allocataires/aides-et-demarches/droits-et-prestations/vie-personnelle/le-complement-de-libre-choix-du-mode-de-garde-cmg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57"/>
    <col customWidth="1" min="2" max="4" width="10.71"/>
    <col customWidth="1" min="5" max="5" width="2.86"/>
    <col customWidth="1" min="6" max="6" width="3.57"/>
    <col customWidth="1" min="7" max="7" width="25.29"/>
    <col customWidth="1" min="8" max="8" width="10.71"/>
    <col customWidth="1" min="9" max="11" width="12.57"/>
    <col customWidth="1" min="12" max="23" width="10.71"/>
  </cols>
  <sheetData>
    <row r="1">
      <c r="A1" s="1" t="s">
        <v>0</v>
      </c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>
      <c r="A5" s="5" t="s">
        <v>2</v>
      </c>
      <c r="E5" s="6"/>
      <c r="F5" s="6"/>
      <c r="G5" s="5" t="s">
        <v>3</v>
      </c>
      <c r="K5" s="6"/>
      <c r="L5" s="7" t="s">
        <v>4</v>
      </c>
      <c r="N5" s="6"/>
      <c r="O5" s="6"/>
      <c r="P5" s="6"/>
      <c r="Q5" s="6"/>
      <c r="R5" s="6"/>
      <c r="S5" s="6"/>
      <c r="T5" s="6"/>
      <c r="U5" s="6"/>
      <c r="V5" s="6"/>
      <c r="W5" s="6"/>
    </row>
    <row r="6">
      <c r="A6" s="7"/>
      <c r="F6" s="3"/>
      <c r="I6" s="7"/>
      <c r="J6" s="3"/>
      <c r="K6" s="3"/>
    </row>
    <row r="7">
      <c r="A7" s="7" t="s">
        <v>5</v>
      </c>
      <c r="F7" s="3"/>
      <c r="G7" s="7" t="s">
        <v>5</v>
      </c>
      <c r="K7" s="3"/>
      <c r="L7" s="8" t="s">
        <v>6</v>
      </c>
      <c r="M7" s="9"/>
    </row>
    <row r="8">
      <c r="A8" s="10" t="s">
        <v>7</v>
      </c>
      <c r="B8" s="11">
        <v>1720.0</v>
      </c>
      <c r="C8" s="12"/>
      <c r="D8" s="13"/>
      <c r="F8" s="14"/>
      <c r="G8" s="15" t="s">
        <v>8</v>
      </c>
      <c r="K8" s="3"/>
      <c r="L8" s="16" t="s">
        <v>9</v>
      </c>
      <c r="M8" s="17">
        <f>B8*12</f>
        <v>20640</v>
      </c>
    </row>
    <row r="9">
      <c r="A9" s="18" t="s">
        <v>10</v>
      </c>
      <c r="C9" s="19"/>
      <c r="F9" s="3"/>
      <c r="G9" s="20"/>
      <c r="H9" s="21"/>
      <c r="I9" s="21"/>
      <c r="K9" s="22"/>
      <c r="L9" s="16" t="s">
        <v>11</v>
      </c>
      <c r="M9" s="17">
        <f>B26*12</f>
        <v>14448</v>
      </c>
    </row>
    <row r="10">
      <c r="A10" s="23" t="s">
        <v>12</v>
      </c>
      <c r="C10" s="24">
        <f>B8</f>
        <v>1720</v>
      </c>
      <c r="F10" s="14"/>
      <c r="G10" s="20"/>
      <c r="H10" s="21"/>
      <c r="I10" s="21"/>
      <c r="K10" s="14"/>
      <c r="L10" s="25" t="s">
        <v>13</v>
      </c>
      <c r="M10" s="17">
        <f>M8-M9</f>
        <v>6192</v>
      </c>
    </row>
    <row r="11">
      <c r="A11" s="23" t="s">
        <v>14</v>
      </c>
      <c r="C11" s="19">
        <v>925.26</v>
      </c>
      <c r="F11" s="14"/>
      <c r="G11" s="20"/>
      <c r="H11" s="21"/>
      <c r="I11" s="21"/>
      <c r="K11" s="14"/>
      <c r="L11" s="26" t="s">
        <v>15</v>
      </c>
      <c r="M11" s="27">
        <f>C19</f>
        <v>10000</v>
      </c>
    </row>
    <row r="12">
      <c r="F12" s="28"/>
      <c r="G12" s="20"/>
      <c r="H12" s="21"/>
      <c r="I12" s="21"/>
      <c r="K12" s="29"/>
      <c r="L12" s="30" t="s">
        <v>16</v>
      </c>
      <c r="M12" s="31">
        <f>M11-M10</f>
        <v>3808</v>
      </c>
    </row>
    <row r="13">
      <c r="A13" s="14" t="s">
        <v>17</v>
      </c>
      <c r="C13" s="19">
        <f>C10-C11</f>
        <v>794.74</v>
      </c>
      <c r="F13" s="28"/>
      <c r="G13" s="20"/>
      <c r="H13" s="21"/>
      <c r="I13" s="21"/>
      <c r="K13" s="29"/>
    </row>
    <row r="14">
      <c r="A14" s="32" t="s">
        <v>18</v>
      </c>
      <c r="B14" s="3"/>
      <c r="C14" s="33">
        <f>C13*12</f>
        <v>9536.88</v>
      </c>
      <c r="F14" s="28"/>
      <c r="K14" s="29"/>
    </row>
    <row r="15">
      <c r="A15" s="34"/>
      <c r="B15" s="34"/>
      <c r="C15" s="34"/>
      <c r="D15" s="34"/>
      <c r="E15" s="3"/>
      <c r="F15" s="28"/>
      <c r="G15" s="34"/>
      <c r="H15" s="34"/>
      <c r="I15" s="34"/>
      <c r="J15" s="34"/>
      <c r="K15" s="29"/>
    </row>
    <row r="16">
      <c r="A16" s="7" t="s">
        <v>19</v>
      </c>
      <c r="E16" s="3"/>
      <c r="F16" s="3"/>
      <c r="G16" s="7" t="s">
        <v>19</v>
      </c>
      <c r="K16" s="35"/>
    </row>
    <row r="17">
      <c r="A17" s="36" t="s">
        <v>20</v>
      </c>
      <c r="B17" s="37">
        <v>12000.0</v>
      </c>
      <c r="E17" s="14"/>
      <c r="G17" s="36" t="s">
        <v>20</v>
      </c>
      <c r="H17" s="37">
        <v>12000.0</v>
      </c>
      <c r="K17" s="38"/>
    </row>
    <row r="18">
      <c r="A18" s="3" t="s">
        <v>21</v>
      </c>
      <c r="B18" s="39">
        <v>2000.0</v>
      </c>
      <c r="E18" s="14"/>
      <c r="F18" s="40"/>
      <c r="G18" s="3"/>
      <c r="H18" s="39"/>
      <c r="K18" s="38"/>
    </row>
    <row r="19">
      <c r="A19" s="41" t="s">
        <v>22</v>
      </c>
      <c r="B19" s="37"/>
      <c r="C19" s="42">
        <f>B17-B18</f>
        <v>10000</v>
      </c>
      <c r="D19" s="3"/>
      <c r="E19" s="14"/>
      <c r="G19" s="41" t="s">
        <v>22</v>
      </c>
      <c r="H19" s="37"/>
      <c r="I19" s="42">
        <f>H17-H18</f>
        <v>12000</v>
      </c>
      <c r="J19" s="3"/>
      <c r="K19" s="38"/>
    </row>
    <row r="20">
      <c r="A20" s="3" t="s">
        <v>23</v>
      </c>
      <c r="B20" s="39">
        <f>C19*50%</f>
        <v>5000</v>
      </c>
      <c r="E20" s="14"/>
      <c r="G20" s="3" t="s">
        <v>23</v>
      </c>
      <c r="H20" s="39">
        <f>I19*50%</f>
        <v>6000</v>
      </c>
      <c r="K20" s="3"/>
    </row>
    <row r="21">
      <c r="A21" s="36" t="s">
        <v>24</v>
      </c>
      <c r="B21" s="43">
        <v>0.0</v>
      </c>
      <c r="C21" s="43"/>
      <c r="D21" s="43">
        <v>25.0</v>
      </c>
      <c r="E21" s="14"/>
      <c r="G21" s="36" t="s">
        <v>24</v>
      </c>
      <c r="H21" s="43">
        <v>0.0</v>
      </c>
      <c r="I21" s="43"/>
      <c r="J21" s="43">
        <v>25.0</v>
      </c>
      <c r="K21" s="3"/>
    </row>
    <row r="22">
      <c r="B22" s="44">
        <f>C19*B21/100</f>
        <v>0</v>
      </c>
      <c r="C22" s="44"/>
      <c r="D22" s="44">
        <f>C19*D21/100</f>
        <v>2500</v>
      </c>
      <c r="E22" s="44"/>
      <c r="H22" s="44">
        <f>I19*H21/100</f>
        <v>0</v>
      </c>
      <c r="I22" s="44"/>
      <c r="J22" s="44">
        <f>I19*J21/100</f>
        <v>3000</v>
      </c>
      <c r="K22" s="3"/>
    </row>
    <row r="23">
      <c r="A23" s="45" t="s">
        <v>25</v>
      </c>
      <c r="B23" s="46">
        <f>C19-B20-B22</f>
        <v>5000</v>
      </c>
      <c r="C23" s="46"/>
      <c r="D23" s="46">
        <f>C19-B20-D22</f>
        <v>2500</v>
      </c>
      <c r="E23" s="47"/>
      <c r="G23" s="45" t="s">
        <v>25</v>
      </c>
      <c r="H23" s="46">
        <f>I19-H20-H22</f>
        <v>6000</v>
      </c>
      <c r="I23" s="46"/>
      <c r="J23" s="46">
        <f>I19-H20-J22</f>
        <v>3000</v>
      </c>
      <c r="K23" s="3"/>
    </row>
    <row r="24">
      <c r="A24" s="34"/>
      <c r="B24" s="34"/>
      <c r="C24" s="34"/>
      <c r="D24" s="34"/>
      <c r="E24" s="3"/>
      <c r="F24" s="3"/>
      <c r="G24" s="34"/>
      <c r="H24" s="34"/>
      <c r="I24" s="34"/>
      <c r="J24" s="34"/>
    </row>
    <row r="25">
      <c r="A25" s="7" t="s">
        <v>26</v>
      </c>
      <c r="E25" s="3"/>
      <c r="G25" s="7" t="s">
        <v>26</v>
      </c>
    </row>
    <row r="26">
      <c r="A26" s="36" t="s">
        <v>7</v>
      </c>
      <c r="B26" s="48">
        <v>1204.0</v>
      </c>
      <c r="C26" s="49"/>
      <c r="D26" s="49"/>
      <c r="G26" s="10" t="s">
        <v>27</v>
      </c>
      <c r="H26" s="11">
        <v>1.5</v>
      </c>
      <c r="I26" s="12"/>
      <c r="J26" s="13"/>
    </row>
    <row r="27">
      <c r="A27" s="18" t="s">
        <v>10</v>
      </c>
      <c r="C27" s="19"/>
      <c r="G27" s="18" t="s">
        <v>10</v>
      </c>
      <c r="I27" s="19"/>
    </row>
    <row r="28">
      <c r="A28" s="23" t="s">
        <v>12</v>
      </c>
      <c r="C28" s="24">
        <f>B26</f>
        <v>1204</v>
      </c>
      <c r="G28" s="23" t="s">
        <v>12</v>
      </c>
      <c r="I28" s="24">
        <f>H26*150</f>
        <v>225</v>
      </c>
    </row>
    <row r="29">
      <c r="A29" s="23" t="s">
        <v>14</v>
      </c>
      <c r="C29" s="19">
        <f>C11</f>
        <v>925.26</v>
      </c>
      <c r="G29" s="50" t="s">
        <v>28</v>
      </c>
      <c r="I29" s="19"/>
    </row>
    <row r="30">
      <c r="F30" s="19"/>
    </row>
    <row r="31">
      <c r="A31" s="14" t="s">
        <v>17</v>
      </c>
      <c r="C31" s="19">
        <f>C28-C29</f>
        <v>278.74</v>
      </c>
      <c r="F31" s="19"/>
      <c r="G31" s="14"/>
      <c r="I31" s="19"/>
    </row>
    <row r="32">
      <c r="A32" s="32" t="s">
        <v>18</v>
      </c>
      <c r="B32" s="3"/>
      <c r="C32" s="33">
        <f>C31*12</f>
        <v>3344.88</v>
      </c>
      <c r="F32" s="19"/>
      <c r="G32" s="32" t="s">
        <v>18</v>
      </c>
      <c r="H32" s="3"/>
      <c r="I32" s="33">
        <f>I28*12</f>
        <v>2700</v>
      </c>
    </row>
    <row r="33">
      <c r="A33" s="14"/>
      <c r="B33" s="3"/>
      <c r="C33" s="19"/>
      <c r="F33" s="19"/>
      <c r="G33" s="3"/>
    </row>
    <row r="34">
      <c r="A34" s="51" t="s">
        <v>29</v>
      </c>
      <c r="B34" s="3"/>
      <c r="C34" s="52">
        <f>C14-C32</f>
        <v>6192</v>
      </c>
      <c r="F34" s="19"/>
      <c r="G34" s="3"/>
    </row>
    <row r="35">
      <c r="A35" s="34"/>
      <c r="B35" s="34"/>
      <c r="C35" s="34"/>
      <c r="D35" s="34"/>
      <c r="E35" s="34"/>
      <c r="F35" s="3"/>
      <c r="G35" s="34"/>
      <c r="H35" s="53"/>
      <c r="I35" s="53"/>
      <c r="J35" s="53"/>
    </row>
    <row r="36">
      <c r="A36" s="7" t="s">
        <v>30</v>
      </c>
      <c r="E36" s="3"/>
      <c r="F36" s="3"/>
      <c r="G36" s="7" t="s">
        <v>30</v>
      </c>
      <c r="K36" s="3"/>
    </row>
    <row r="37">
      <c r="A37" s="3" t="s">
        <v>31</v>
      </c>
      <c r="B37" s="19">
        <v>2265.0</v>
      </c>
      <c r="E37" s="3"/>
      <c r="F37" s="3"/>
      <c r="G37" s="3"/>
    </row>
    <row r="38">
      <c r="A38" s="36" t="s">
        <v>32</v>
      </c>
      <c r="B38" s="54">
        <f>C34-B37</f>
        <v>3927</v>
      </c>
      <c r="E38" s="3"/>
      <c r="F38" s="3"/>
      <c r="G38" s="3"/>
    </row>
    <row r="39">
      <c r="A39" s="55" t="s">
        <v>33</v>
      </c>
      <c r="E39" s="3"/>
      <c r="F39" s="3"/>
      <c r="G39" s="3"/>
      <c r="H39" s="56"/>
    </row>
    <row r="40">
      <c r="A40" s="57" t="s">
        <v>34</v>
      </c>
      <c r="B40" s="58"/>
      <c r="C40" s="59">
        <f>B38*22.8%</f>
        <v>895.356</v>
      </c>
      <c r="D40" s="3"/>
      <c r="E40" s="3"/>
      <c r="F40" s="3"/>
      <c r="G40" s="3"/>
    </row>
    <row r="41">
      <c r="A41" s="57" t="s">
        <v>35</v>
      </c>
      <c r="B41" s="58"/>
      <c r="C41" s="59">
        <f>C40+(C40*15%)</f>
        <v>1029.6594</v>
      </c>
      <c r="D41" s="3"/>
      <c r="E41" s="3"/>
      <c r="F41" s="3"/>
      <c r="G41" s="3"/>
      <c r="H41" s="3"/>
      <c r="I41" s="3"/>
      <c r="J41" s="3"/>
      <c r="K41" s="3"/>
    </row>
    <row r="42">
      <c r="A42" s="3" t="s">
        <v>36</v>
      </c>
      <c r="C42" s="19">
        <f>B38*35%</f>
        <v>1374.45</v>
      </c>
      <c r="D42" s="3"/>
      <c r="E42" s="3"/>
      <c r="F42" s="3"/>
      <c r="G42" s="3"/>
      <c r="H42" s="3"/>
      <c r="I42" s="3"/>
      <c r="J42" s="3"/>
      <c r="K42" s="3"/>
    </row>
    <row r="43">
      <c r="A43" s="3" t="s">
        <v>37</v>
      </c>
      <c r="B43" s="19">
        <f>C42-(C42*0%)</f>
        <v>1374.45</v>
      </c>
      <c r="C43" s="19">
        <f>C42-(C42*15%)</f>
        <v>1168.2825</v>
      </c>
      <c r="D43" s="19">
        <f>C42-(C42*25%)</f>
        <v>1030.8375</v>
      </c>
      <c r="E43" s="3"/>
      <c r="F43" s="3"/>
      <c r="G43" s="3"/>
      <c r="H43" s="3"/>
      <c r="I43" s="3"/>
      <c r="J43" s="3"/>
      <c r="K43" s="3"/>
    </row>
    <row r="44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14"/>
    </row>
    <row r="45" ht="15.75" customHeight="1">
      <c r="A45" s="7" t="s">
        <v>38</v>
      </c>
      <c r="G45" s="7" t="s">
        <v>38</v>
      </c>
      <c r="H45" s="3"/>
      <c r="I45" s="3"/>
      <c r="J45" s="3"/>
      <c r="K45" s="3"/>
    </row>
    <row r="46" ht="15.75" customHeight="1">
      <c r="A46" s="60" t="s">
        <v>2</v>
      </c>
      <c r="F46" s="3"/>
      <c r="G46" s="61" t="s">
        <v>3</v>
      </c>
      <c r="K46" s="3"/>
    </row>
    <row r="47" ht="15.75" customHeight="1">
      <c r="A47" s="3"/>
      <c r="B47" s="62"/>
      <c r="F47" s="3"/>
      <c r="G47" s="3"/>
      <c r="H47" s="62"/>
      <c r="K47" s="3"/>
    </row>
    <row r="48" ht="15.75" customHeight="1">
      <c r="A48" s="63" t="s">
        <v>24</v>
      </c>
      <c r="B48" s="64">
        <v>0.0</v>
      </c>
      <c r="C48" s="64">
        <v>15.0</v>
      </c>
      <c r="D48" s="64">
        <v>25.0</v>
      </c>
      <c r="F48" s="65"/>
      <c r="G48" s="63" t="s">
        <v>24</v>
      </c>
      <c r="H48" s="64">
        <v>0.0</v>
      </c>
      <c r="I48" s="64">
        <v>15.0</v>
      </c>
      <c r="J48" s="64">
        <v>25.0</v>
      </c>
      <c r="K48" s="3"/>
    </row>
    <row r="49" ht="15.75" customHeight="1">
      <c r="A49" s="3" t="s">
        <v>39</v>
      </c>
      <c r="B49" s="44">
        <f t="shared" ref="B49:D49" si="1">B23</f>
        <v>5000</v>
      </c>
      <c r="C49" s="44" t="str">
        <f t="shared" si="1"/>
        <v/>
      </c>
      <c r="D49" s="44">
        <f t="shared" si="1"/>
        <v>2500</v>
      </c>
      <c r="F49" s="65"/>
      <c r="G49" s="3" t="s">
        <v>39</v>
      </c>
      <c r="H49" s="44">
        <f t="shared" ref="H49:J49" si="2">H23</f>
        <v>6000</v>
      </c>
      <c r="I49" s="44" t="str">
        <f t="shared" si="2"/>
        <v/>
      </c>
      <c r="J49" s="44">
        <f t="shared" si="2"/>
        <v>3000</v>
      </c>
      <c r="K49" s="3"/>
    </row>
    <row r="50" ht="15.75" customHeight="1">
      <c r="A50" s="3"/>
      <c r="B50" s="62"/>
      <c r="F50" s="65"/>
      <c r="G50" s="3"/>
      <c r="H50" s="62" t="str">
        <f>I41</f>
        <v/>
      </c>
      <c r="K50" s="3"/>
    </row>
    <row r="51" ht="15.75" customHeight="1">
      <c r="A51" s="3" t="s">
        <v>40</v>
      </c>
      <c r="B51" s="19">
        <v>954.975</v>
      </c>
      <c r="C51" s="19">
        <v>808.92</v>
      </c>
      <c r="D51" s="19">
        <v>752.745</v>
      </c>
      <c r="F51" s="65"/>
      <c r="G51" s="3"/>
      <c r="H51" s="62" t="str">
        <f>I43</f>
        <v/>
      </c>
      <c r="K51" s="3"/>
    </row>
    <row r="52" ht="15.75" customHeight="1">
      <c r="A52" s="66" t="s">
        <v>41</v>
      </c>
      <c r="B52" s="67">
        <f>B47+B49+B50+B51</f>
        <v>5954.975</v>
      </c>
      <c r="C52" s="67">
        <f>B47+C49+B50+B51</f>
        <v>954.975</v>
      </c>
      <c r="D52" s="67">
        <f>B47+D49+B50+B51</f>
        <v>3454.975</v>
      </c>
      <c r="E52" s="55"/>
      <c r="F52" s="65"/>
      <c r="G52" s="66" t="s">
        <v>41</v>
      </c>
      <c r="H52" s="67">
        <f>H47+H49+H50+H51</f>
        <v>6000</v>
      </c>
      <c r="I52" s="67">
        <f>H47+I49+H50+H51</f>
        <v>0</v>
      </c>
      <c r="J52" s="67">
        <f>H47+J49+H50+H51</f>
        <v>3000</v>
      </c>
      <c r="K52" s="3"/>
    </row>
    <row r="53" ht="15.75" customHeight="1">
      <c r="F53" s="3"/>
    </row>
    <row r="54" ht="15.75" customHeight="1">
      <c r="A54" s="18"/>
      <c r="B54" s="24"/>
      <c r="C54" s="24"/>
      <c r="D54" s="24"/>
      <c r="G54" s="68" t="s">
        <v>42</v>
      </c>
      <c r="H54" s="69">
        <f t="shared" ref="H54:J54" si="3">B52-H52</f>
        <v>-45.025</v>
      </c>
      <c r="I54" s="69">
        <f t="shared" si="3"/>
        <v>954.975</v>
      </c>
      <c r="J54" s="69">
        <f t="shared" si="3"/>
        <v>454.975</v>
      </c>
    </row>
    <row r="55" ht="15.75" customHeight="1"/>
    <row r="56" ht="15.75" customHeight="1">
      <c r="A56" s="70" t="s">
        <v>43</v>
      </c>
      <c r="B56" s="71"/>
      <c r="C56" s="71"/>
      <c r="D56" s="71"/>
      <c r="E56" s="71"/>
      <c r="F56" s="71"/>
      <c r="G56" s="70" t="s">
        <v>43</v>
      </c>
      <c r="H56" s="72"/>
      <c r="I56" s="72"/>
      <c r="J56" s="72"/>
    </row>
    <row r="57" ht="15.75" customHeight="1">
      <c r="A57" s="60" t="s">
        <v>2</v>
      </c>
      <c r="B57" s="15" t="s">
        <v>44</v>
      </c>
      <c r="C57" s="15" t="s">
        <v>45</v>
      </c>
      <c r="F57" s="3"/>
      <c r="G57" s="61" t="s">
        <v>3</v>
      </c>
    </row>
    <row r="58" ht="15.75" customHeight="1">
      <c r="B58" s="15" t="s">
        <v>46</v>
      </c>
      <c r="C58" s="15" t="s">
        <v>46</v>
      </c>
    </row>
    <row r="59" ht="15.75" customHeight="1">
      <c r="A59" s="32" t="s">
        <v>18</v>
      </c>
      <c r="B59" s="73">
        <f>C14</f>
        <v>9536.88</v>
      </c>
      <c r="C59" s="73">
        <f>C32+C41</f>
        <v>4374.5394</v>
      </c>
      <c r="G59" s="32" t="s">
        <v>18</v>
      </c>
      <c r="I59" s="73">
        <f>I32</f>
        <v>2700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8">
    <mergeCell ref="H17:J17"/>
    <mergeCell ref="H18:J18"/>
    <mergeCell ref="A1:F1"/>
    <mergeCell ref="A5:D5"/>
    <mergeCell ref="G5:J5"/>
    <mergeCell ref="L7:M7"/>
    <mergeCell ref="B8:D8"/>
    <mergeCell ref="B17:D17"/>
    <mergeCell ref="B18:D18"/>
    <mergeCell ref="H50:J50"/>
    <mergeCell ref="H51:J51"/>
    <mergeCell ref="B20:D20"/>
    <mergeCell ref="H20:J20"/>
    <mergeCell ref="B26:D26"/>
    <mergeCell ref="H26:J26"/>
    <mergeCell ref="B47:D47"/>
    <mergeCell ref="H47:J47"/>
    <mergeCell ref="B50:D5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57"/>
    <col customWidth="1" min="2" max="4" width="10.71"/>
    <col customWidth="1" min="5" max="5" width="2.86"/>
    <col customWidth="1" min="6" max="6" width="3.57"/>
    <col customWidth="1" min="7" max="13" width="10.71"/>
  </cols>
  <sheetData>
    <row r="1">
      <c r="A1" s="1" t="s">
        <v>0</v>
      </c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>
      <c r="A5" s="5" t="s">
        <v>2</v>
      </c>
      <c r="E5" s="6"/>
      <c r="F5" s="6"/>
      <c r="G5" s="6"/>
      <c r="H5" s="6"/>
      <c r="I5" s="6"/>
      <c r="J5" s="6"/>
      <c r="K5" s="6"/>
      <c r="L5" s="6"/>
      <c r="M5" s="6"/>
    </row>
    <row r="6">
      <c r="A6" s="7"/>
      <c r="F6" s="3"/>
    </row>
    <row r="7">
      <c r="A7" s="7" t="s">
        <v>5</v>
      </c>
      <c r="F7" s="3"/>
    </row>
    <row r="8">
      <c r="A8" s="74" t="s">
        <v>7</v>
      </c>
      <c r="B8" s="11">
        <v>1720.0</v>
      </c>
      <c r="C8" s="12"/>
      <c r="D8" s="13"/>
      <c r="F8" s="14"/>
    </row>
    <row r="9">
      <c r="A9" s="18" t="s">
        <v>10</v>
      </c>
      <c r="C9" s="19"/>
      <c r="F9" s="3"/>
    </row>
    <row r="10">
      <c r="A10" s="23" t="s">
        <v>12</v>
      </c>
      <c r="C10" s="24">
        <f>B8</f>
        <v>1720</v>
      </c>
      <c r="F10" s="14"/>
    </row>
    <row r="11">
      <c r="A11" s="23" t="s">
        <v>14</v>
      </c>
      <c r="C11" s="19">
        <v>925.26</v>
      </c>
      <c r="F11" s="14"/>
    </row>
    <row r="12">
      <c r="F12" s="28"/>
    </row>
    <row r="13">
      <c r="A13" s="14" t="s">
        <v>17</v>
      </c>
      <c r="C13" s="19">
        <f>C10-C11</f>
        <v>794.74</v>
      </c>
      <c r="F13" s="28"/>
    </row>
    <row r="14">
      <c r="A14" s="32" t="s">
        <v>18</v>
      </c>
      <c r="B14" s="3"/>
      <c r="C14" s="33">
        <f>C13*12</f>
        <v>9536.88</v>
      </c>
      <c r="F14" s="28"/>
    </row>
    <row r="15">
      <c r="A15" s="34"/>
      <c r="B15" s="34"/>
      <c r="C15" s="34"/>
      <c r="D15" s="34"/>
      <c r="E15" s="3"/>
      <c r="F15" s="28"/>
    </row>
    <row r="16">
      <c r="A16" s="7"/>
      <c r="E16" s="3"/>
      <c r="F16" s="3"/>
    </row>
    <row r="17">
      <c r="A17" s="7"/>
      <c r="E17" s="3"/>
      <c r="F17" s="3"/>
    </row>
    <row r="18">
      <c r="A18" s="7"/>
      <c r="E18" s="3"/>
      <c r="F18" s="3"/>
    </row>
    <row r="19">
      <c r="A19" s="7"/>
      <c r="E19" s="3"/>
      <c r="F19" s="3"/>
    </row>
    <row r="20">
      <c r="A20" s="7"/>
      <c r="E20" s="3"/>
      <c r="F20" s="3"/>
    </row>
    <row r="21">
      <c r="A21" s="7"/>
      <c r="E21" s="3"/>
      <c r="F21" s="3"/>
    </row>
    <row r="22">
      <c r="A22" s="7"/>
      <c r="E22" s="3"/>
      <c r="F22" s="3"/>
    </row>
    <row r="23">
      <c r="A23" s="7"/>
      <c r="E23" s="3"/>
      <c r="F23" s="3"/>
    </row>
    <row r="24">
      <c r="A24" s="7"/>
      <c r="E24" s="3"/>
      <c r="F24" s="3"/>
    </row>
    <row r="25">
      <c r="A25" s="7"/>
      <c r="E25" s="3"/>
      <c r="F25" s="3"/>
    </row>
    <row r="26">
      <c r="A26" s="7"/>
      <c r="E26" s="3"/>
      <c r="F26" s="3"/>
    </row>
    <row r="27">
      <c r="A27" s="7" t="s">
        <v>19</v>
      </c>
      <c r="E27" s="3"/>
      <c r="F27" s="3"/>
    </row>
    <row r="28">
      <c r="A28" s="36" t="s">
        <v>20</v>
      </c>
      <c r="B28" s="37">
        <v>12000.0</v>
      </c>
      <c r="E28" s="14"/>
    </row>
    <row r="29">
      <c r="A29" s="3" t="s">
        <v>21</v>
      </c>
      <c r="B29" s="39">
        <v>2000.0</v>
      </c>
      <c r="E29" s="14"/>
      <c r="F29" s="40"/>
    </row>
    <row r="30">
      <c r="A30" s="41" t="s">
        <v>22</v>
      </c>
      <c r="B30" s="37"/>
      <c r="C30" s="42">
        <f>B28-B29</f>
        <v>10000</v>
      </c>
      <c r="D30" s="3"/>
      <c r="E30" s="14"/>
    </row>
    <row r="31">
      <c r="A31" s="3" t="s">
        <v>23</v>
      </c>
      <c r="B31" s="39">
        <f>C30*50%</f>
        <v>5000</v>
      </c>
      <c r="E31" s="14"/>
    </row>
    <row r="32">
      <c r="A32" s="36" t="s">
        <v>24</v>
      </c>
      <c r="B32" s="43">
        <v>0.0</v>
      </c>
      <c r="C32" s="43"/>
      <c r="D32" s="43">
        <v>25.0</v>
      </c>
      <c r="E32" s="14"/>
    </row>
    <row r="33">
      <c r="B33" s="44">
        <f>C30*B32/100</f>
        <v>0</v>
      </c>
      <c r="C33" s="44"/>
      <c r="D33" s="44">
        <f>C30*D32/100</f>
        <v>2500</v>
      </c>
      <c r="E33" s="44"/>
    </row>
    <row r="34">
      <c r="A34" s="45" t="s">
        <v>25</v>
      </c>
      <c r="B34" s="46">
        <f>C30-B31-B33</f>
        <v>5000</v>
      </c>
      <c r="C34" s="46"/>
      <c r="D34" s="46">
        <f>C30-B31-D33</f>
        <v>2500</v>
      </c>
      <c r="E34" s="47"/>
    </row>
    <row r="35">
      <c r="A35" s="34"/>
      <c r="B35" s="34"/>
      <c r="C35" s="34"/>
      <c r="D35" s="34"/>
      <c r="E35" s="3"/>
      <c r="F35" s="3"/>
    </row>
    <row r="36">
      <c r="A36" s="7" t="s">
        <v>26</v>
      </c>
      <c r="E36" s="3"/>
    </row>
    <row r="37">
      <c r="A37" s="36" t="s">
        <v>7</v>
      </c>
      <c r="B37" s="48">
        <v>1204.0</v>
      </c>
      <c r="C37" s="49"/>
      <c r="D37" s="49"/>
    </row>
    <row r="38">
      <c r="A38" s="18" t="s">
        <v>10</v>
      </c>
      <c r="C38" s="19"/>
    </row>
    <row r="39">
      <c r="A39" s="23" t="s">
        <v>12</v>
      </c>
      <c r="C39" s="24">
        <f>B37</f>
        <v>1204</v>
      </c>
    </row>
    <row r="40">
      <c r="A40" s="23" t="s">
        <v>14</v>
      </c>
      <c r="C40" s="19">
        <f>C11</f>
        <v>925.26</v>
      </c>
    </row>
    <row r="41">
      <c r="F41" s="19"/>
    </row>
    <row r="42">
      <c r="A42" s="14" t="s">
        <v>17</v>
      </c>
      <c r="C42" s="19">
        <f>C39-C40</f>
        <v>278.74</v>
      </c>
      <c r="F42" s="19"/>
    </row>
    <row r="43">
      <c r="A43" s="32" t="s">
        <v>18</v>
      </c>
      <c r="B43" s="3"/>
      <c r="C43" s="33">
        <f>C42*12</f>
        <v>3344.88</v>
      </c>
      <c r="F43" s="19"/>
    </row>
    <row r="44">
      <c r="A44" s="14"/>
      <c r="B44" s="3"/>
      <c r="C44" s="19"/>
      <c r="F44" s="19"/>
    </row>
    <row r="45">
      <c r="A45" s="51" t="s">
        <v>29</v>
      </c>
      <c r="B45" s="3"/>
      <c r="C45" s="52">
        <f>C14-C43</f>
        <v>6192</v>
      </c>
      <c r="F45" s="19"/>
    </row>
    <row r="46">
      <c r="A46" s="34"/>
      <c r="B46" s="34"/>
      <c r="C46" s="34"/>
      <c r="D46" s="34"/>
      <c r="E46" s="34"/>
      <c r="F46" s="3"/>
    </row>
    <row r="47">
      <c r="A47" s="7" t="s">
        <v>30</v>
      </c>
      <c r="E47" s="3"/>
      <c r="F47" s="3"/>
    </row>
    <row r="48">
      <c r="A48" s="3" t="s">
        <v>31</v>
      </c>
      <c r="B48" s="19">
        <v>2265.0</v>
      </c>
      <c r="E48" s="3"/>
      <c r="F48" s="3"/>
    </row>
    <row r="49">
      <c r="A49" s="36" t="s">
        <v>32</v>
      </c>
      <c r="B49" s="54">
        <f>C45-B48</f>
        <v>3927</v>
      </c>
      <c r="E49" s="3"/>
      <c r="F49" s="3"/>
    </row>
    <row r="50">
      <c r="A50" s="55" t="s">
        <v>33</v>
      </c>
      <c r="E50" s="3"/>
      <c r="F50" s="3"/>
    </row>
    <row r="51">
      <c r="A51" s="57" t="s">
        <v>34</v>
      </c>
      <c r="B51" s="58"/>
      <c r="C51" s="59">
        <f>B49*22.8%</f>
        <v>895.356</v>
      </c>
      <c r="D51" s="3"/>
      <c r="E51" s="3"/>
      <c r="F51" s="3"/>
    </row>
    <row r="52">
      <c r="A52" s="57" t="s">
        <v>47</v>
      </c>
      <c r="B52" s="58"/>
      <c r="C52" s="59">
        <f>C51+(C51*15%)</f>
        <v>1029.6594</v>
      </c>
      <c r="D52" s="3"/>
      <c r="E52" s="3"/>
      <c r="F52" s="3"/>
    </row>
    <row r="53">
      <c r="A53" s="3" t="s">
        <v>36</v>
      </c>
      <c r="C53" s="19">
        <f>B49*35%</f>
        <v>1374.45</v>
      </c>
      <c r="D53" s="3"/>
      <c r="E53" s="3"/>
      <c r="F53" s="3"/>
    </row>
    <row r="54">
      <c r="A54" s="3" t="s">
        <v>37</v>
      </c>
      <c r="B54" s="19">
        <f>C53-(C53*0%)</f>
        <v>1374.45</v>
      </c>
      <c r="C54" s="19">
        <f>C53-(C53*15%)</f>
        <v>1168.2825</v>
      </c>
      <c r="D54" s="19">
        <f>C53-(C53*25%)</f>
        <v>1030.8375</v>
      </c>
      <c r="E54" s="3"/>
      <c r="F54" s="3"/>
    </row>
    <row r="55" ht="15.75" customHeight="1">
      <c r="A55" s="34"/>
      <c r="B55" s="34"/>
      <c r="C55" s="34"/>
      <c r="D55" s="34"/>
      <c r="E55" s="34"/>
      <c r="F55" s="34"/>
    </row>
    <row r="56" ht="15.75" customHeight="1">
      <c r="A56" s="7" t="s">
        <v>38</v>
      </c>
    </row>
    <row r="57" ht="15.75" customHeight="1">
      <c r="A57" s="60" t="s">
        <v>2</v>
      </c>
      <c r="F57" s="3"/>
    </row>
    <row r="58" ht="15.75" customHeight="1">
      <c r="A58" s="3"/>
      <c r="B58" s="62"/>
      <c r="F58" s="3"/>
    </row>
    <row r="59" ht="15.75" customHeight="1">
      <c r="A59" s="63" t="s">
        <v>24</v>
      </c>
      <c r="B59" s="64">
        <v>0.0</v>
      </c>
      <c r="C59" s="64">
        <v>15.0</v>
      </c>
      <c r="D59" s="64">
        <v>25.0</v>
      </c>
      <c r="F59" s="65"/>
    </row>
    <row r="60" ht="15.75" customHeight="1">
      <c r="A60" s="3" t="s">
        <v>39</v>
      </c>
      <c r="B60" s="44">
        <f t="shared" ref="B60:D60" si="1">B34</f>
        <v>5000</v>
      </c>
      <c r="C60" s="44" t="str">
        <f t="shared" si="1"/>
        <v/>
      </c>
      <c r="D60" s="44">
        <f t="shared" si="1"/>
        <v>2500</v>
      </c>
      <c r="F60" s="65"/>
    </row>
    <row r="61" ht="15.75" customHeight="1">
      <c r="A61" s="3"/>
      <c r="B61" s="62"/>
      <c r="F61" s="65"/>
    </row>
    <row r="62" ht="15.75" customHeight="1">
      <c r="A62" s="3" t="s">
        <v>40</v>
      </c>
      <c r="B62" s="19">
        <v>954.975</v>
      </c>
      <c r="C62" s="19">
        <v>808.92</v>
      </c>
      <c r="D62" s="19">
        <v>752.745</v>
      </c>
      <c r="F62" s="65"/>
    </row>
    <row r="63" ht="15.75" customHeight="1">
      <c r="A63" s="66" t="s">
        <v>41</v>
      </c>
      <c r="B63" s="67">
        <f>B58+B60+B61+B62</f>
        <v>5954.975</v>
      </c>
      <c r="C63" s="67">
        <f>B58+C60+B61+B62</f>
        <v>954.975</v>
      </c>
      <c r="D63" s="67">
        <f>B58+D60+B61+B62</f>
        <v>3454.975</v>
      </c>
      <c r="E63" s="55"/>
      <c r="F63" s="65"/>
    </row>
    <row r="64" ht="15.75" customHeight="1">
      <c r="F64" s="3"/>
    </row>
    <row r="65" ht="15.75" customHeight="1">
      <c r="A65" s="18"/>
      <c r="B65" s="24"/>
      <c r="C65" s="24"/>
      <c r="D65" s="24"/>
    </row>
    <row r="66" ht="15.75" customHeight="1"/>
    <row r="67" ht="15.75" customHeight="1">
      <c r="A67" s="70" t="s">
        <v>43</v>
      </c>
      <c r="B67" s="71"/>
      <c r="C67" s="71"/>
      <c r="D67" s="71"/>
      <c r="E67" s="71"/>
      <c r="F67" s="71"/>
    </row>
    <row r="68" ht="15.75" customHeight="1">
      <c r="A68" s="60" t="s">
        <v>2</v>
      </c>
      <c r="B68" s="15" t="s">
        <v>44</v>
      </c>
      <c r="C68" s="15" t="s">
        <v>45</v>
      </c>
      <c r="F68" s="3"/>
    </row>
    <row r="69" ht="15.75" customHeight="1">
      <c r="B69" s="15" t="s">
        <v>46</v>
      </c>
      <c r="C69" s="15" t="s">
        <v>46</v>
      </c>
    </row>
    <row r="70" ht="15.75" customHeight="1">
      <c r="A70" s="32" t="s">
        <v>18</v>
      </c>
      <c r="B70" s="73">
        <f>C14</f>
        <v>9536.88</v>
      </c>
      <c r="C70" s="73">
        <f>C43+C52</f>
        <v>4374.5394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">
    <mergeCell ref="B58:D58"/>
    <mergeCell ref="B61:D61"/>
    <mergeCell ref="A1:F1"/>
    <mergeCell ref="A5:D5"/>
    <mergeCell ref="B8:D8"/>
    <mergeCell ref="B28:D28"/>
    <mergeCell ref="B29:D29"/>
    <mergeCell ref="B31:D31"/>
    <mergeCell ref="B37:D37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3.14"/>
    <col customWidth="1" min="2" max="2" width="22.57"/>
    <col customWidth="1" min="3" max="3" width="23.43"/>
    <col customWidth="1" min="4" max="4" width="10.71"/>
    <col customWidth="1" min="5" max="5" width="14.86"/>
    <col customWidth="1" min="6" max="6" width="12.57"/>
    <col customWidth="1" min="7" max="20" width="10.71"/>
  </cols>
  <sheetData>
    <row r="1" ht="47.25" customHeight="1">
      <c r="A1" s="75" t="s">
        <v>48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>
      <c r="A2" s="77"/>
      <c r="B2" s="77"/>
      <c r="C2" s="77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>
      <c r="A3" s="77"/>
      <c r="B3" s="77"/>
      <c r="C3" s="77"/>
      <c r="D3" s="77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>
      <c r="A4" s="77"/>
      <c r="B4" s="77"/>
      <c r="C4" s="77"/>
      <c r="D4" s="77"/>
      <c r="E4" s="77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>
      <c r="A5" s="77"/>
      <c r="B5" s="77"/>
      <c r="C5" s="77"/>
      <c r="D5" s="77"/>
      <c r="E5" s="7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>
      <c r="A6" s="77"/>
      <c r="B6" s="77"/>
      <c r="C6" s="77"/>
      <c r="D6" s="77"/>
      <c r="E6" s="7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>
      <c r="A7" s="77"/>
      <c r="B7" s="77"/>
      <c r="C7" s="77"/>
      <c r="D7" s="77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>
      <c r="A8" s="77"/>
      <c r="B8" s="77"/>
      <c r="C8" s="77"/>
      <c r="D8" s="77"/>
      <c r="E8" s="7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>
      <c r="A10" s="78"/>
      <c r="B10" s="79"/>
      <c r="C10" s="79"/>
      <c r="D10" s="79"/>
      <c r="E10" s="80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>
      <c r="A11" s="81" t="s">
        <v>49</v>
      </c>
      <c r="B11" s="76"/>
      <c r="C11" s="82" t="s">
        <v>50</v>
      </c>
      <c r="D11" s="76"/>
      <c r="E11" s="79"/>
      <c r="F11" s="76"/>
      <c r="G11" s="79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>
      <c r="A12" s="81"/>
      <c r="B12" s="76"/>
      <c r="C12" s="76"/>
      <c r="D12" s="79"/>
      <c r="E12" s="76"/>
      <c r="F12" s="79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>
      <c r="A13" s="81" t="s">
        <v>51</v>
      </c>
      <c r="B13" s="76"/>
      <c r="C13" s="82" t="s">
        <v>52</v>
      </c>
      <c r="D13" s="76"/>
      <c r="E13" s="79"/>
      <c r="F13" s="76"/>
      <c r="G13" s="79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>
      <c r="A14" s="83"/>
      <c r="B14" s="83"/>
      <c r="C14" s="83"/>
      <c r="D14" s="84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>
      <c r="A15" s="85" t="s">
        <v>53</v>
      </c>
      <c r="B15" s="86" t="str">
        <f>'Feuille de calcul PAJE au forfa'!F33</f>
        <v>#N/A</v>
      </c>
      <c r="C15" s="12"/>
      <c r="D15" s="13"/>
      <c r="E15" s="84"/>
      <c r="F15" s="79"/>
      <c r="G15" s="79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>
      <c r="A16" s="87"/>
      <c r="B16" s="76"/>
      <c r="C16" s="88"/>
      <c r="D16" s="76"/>
      <c r="E16" s="79"/>
      <c r="F16" s="89"/>
      <c r="G16" s="79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>
      <c r="A17" s="90" t="s">
        <v>10</v>
      </c>
      <c r="B17" s="76"/>
      <c r="C17" s="88"/>
      <c r="D17" s="76"/>
      <c r="E17" s="79"/>
      <c r="F17" s="89"/>
      <c r="G17" s="79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ht="10.5" customHeight="1">
      <c r="A18" s="76"/>
      <c r="B18" s="76"/>
      <c r="C18" s="76"/>
      <c r="D18" s="76"/>
      <c r="E18" s="84"/>
      <c r="F18" s="84"/>
      <c r="G18" s="79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>
      <c r="A19" s="91" t="s">
        <v>54</v>
      </c>
      <c r="C19" s="92">
        <v>67000.0</v>
      </c>
      <c r="D19" s="76"/>
      <c r="E19" s="93"/>
      <c r="F19" s="94"/>
      <c r="G19" s="79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ht="10.5" customHeight="1">
      <c r="A20" s="95"/>
      <c r="B20" s="95"/>
      <c r="C20" s="76"/>
      <c r="D20" s="93"/>
      <c r="E20" s="94"/>
      <c r="F20" s="7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>
      <c r="A21" s="95" t="s">
        <v>55</v>
      </c>
      <c r="C21" s="96">
        <v>2.0</v>
      </c>
      <c r="D21" s="76"/>
      <c r="E21" s="93"/>
      <c r="F21" s="94"/>
      <c r="G21" s="79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ht="10.5" customHeight="1">
      <c r="A22" s="95"/>
      <c r="B22" s="95"/>
      <c r="C22" s="76"/>
      <c r="D22" s="93"/>
      <c r="E22" s="94"/>
      <c r="F22" s="79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>
      <c r="A23" s="91" t="s">
        <v>56</v>
      </c>
      <c r="C23" s="96" t="s">
        <v>57</v>
      </c>
      <c r="D23" s="76"/>
      <c r="E23" s="93"/>
      <c r="F23" s="94"/>
      <c r="G23" s="79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ht="10.5" customHeight="1">
      <c r="A24" s="95"/>
      <c r="B24" s="95"/>
      <c r="C24" s="76"/>
      <c r="D24" s="93"/>
      <c r="E24" s="94"/>
      <c r="F24" s="79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>
      <c r="A25" s="91" t="s">
        <v>58</v>
      </c>
      <c r="C25" s="96" t="s">
        <v>59</v>
      </c>
      <c r="D25" s="76"/>
      <c r="E25" s="93"/>
      <c r="F25" s="94"/>
      <c r="G25" s="79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ht="10.5" customHeight="1">
      <c r="A26" s="97"/>
      <c r="B26" s="97"/>
      <c r="C26" s="76"/>
      <c r="D26" s="93"/>
      <c r="E26" s="94"/>
      <c r="F26" s="79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>
      <c r="A27" s="97" t="s">
        <v>60</v>
      </c>
      <c r="C27" s="96" t="s">
        <v>57</v>
      </c>
      <c r="D27" s="76"/>
      <c r="E27" s="93"/>
      <c r="F27" s="94"/>
      <c r="G27" s="79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ht="10.5" customHeight="1">
      <c r="A28" s="97"/>
      <c r="B28" s="97"/>
      <c r="C28" s="76"/>
      <c r="D28" s="93"/>
      <c r="E28" s="94"/>
      <c r="F28" s="79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>
      <c r="A29" s="97" t="s">
        <v>61</v>
      </c>
      <c r="C29" s="96" t="s">
        <v>57</v>
      </c>
      <c r="D29" s="76"/>
      <c r="E29" s="93"/>
      <c r="F29" s="94"/>
      <c r="G29" s="79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ht="10.5" customHeight="1">
      <c r="A30" s="97"/>
      <c r="B30" s="97"/>
      <c r="C30" s="76"/>
      <c r="D30" s="93"/>
      <c r="E30" s="94"/>
      <c r="F30" s="79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>
      <c r="A31" s="97" t="s">
        <v>62</v>
      </c>
      <c r="C31" s="96" t="s">
        <v>57</v>
      </c>
      <c r="D31" s="76"/>
      <c r="E31" s="93"/>
      <c r="F31" s="94"/>
      <c r="G31" s="79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ht="10.5" customHeight="1">
      <c r="A32" s="76"/>
      <c r="B32" s="76"/>
      <c r="C32" s="76"/>
      <c r="D32" s="76"/>
      <c r="E32" s="93"/>
      <c r="F32" s="79"/>
      <c r="G32" s="7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>
      <c r="A33" s="98" t="s">
        <v>63</v>
      </c>
      <c r="B33" s="99"/>
      <c r="C33" s="83" t="str">
        <f>'Feuille de calcul PAJE au forfa'!J61</f>
        <v>#N/A</v>
      </c>
      <c r="D33" s="76"/>
      <c r="E33" s="93"/>
      <c r="F33" s="94"/>
      <c r="G33" s="79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ht="10.5" customHeight="1">
      <c r="A34" s="76"/>
      <c r="B34" s="76"/>
      <c r="C34" s="76"/>
      <c r="D34" s="76"/>
      <c r="E34" s="93"/>
      <c r="F34" s="94"/>
      <c r="G34" s="79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ht="33.0" customHeight="1">
      <c r="A35" s="76"/>
      <c r="B35" s="100" t="s">
        <v>64</v>
      </c>
      <c r="C35" s="101" t="str">
        <f>B15-C33</f>
        <v>#N/A</v>
      </c>
      <c r="D35" s="102" t="str">
        <f>C35/B15</f>
        <v>#N/A</v>
      </c>
      <c r="E35" s="93"/>
      <c r="F35" s="94"/>
      <c r="G35" s="79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</row>
    <row r="36" ht="33.0" customHeight="1">
      <c r="A36" s="76"/>
      <c r="B36" s="103" t="s">
        <v>65</v>
      </c>
      <c r="C36" s="104" t="str">
        <f>C35*12</f>
        <v>#N/A</v>
      </c>
      <c r="D36" s="76"/>
      <c r="E36" s="93"/>
      <c r="F36" s="94"/>
      <c r="G36" s="79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ht="10.5" customHeight="1">
      <c r="A37" s="79"/>
      <c r="B37" s="79"/>
      <c r="C37" s="79"/>
      <c r="D37" s="79"/>
      <c r="E37" s="93"/>
      <c r="F37" s="94"/>
      <c r="G37" s="79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ht="15.75" customHeight="1">
      <c r="A38" s="97" t="s">
        <v>66</v>
      </c>
      <c r="C38" s="105" t="s">
        <v>57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ht="10.5" customHeight="1">
      <c r="A39" s="106"/>
      <c r="B39" s="99"/>
      <c r="C39" s="10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ht="15.75" customHeight="1">
      <c r="A40" s="98" t="s">
        <v>67</v>
      </c>
      <c r="B40" s="108"/>
      <c r="C40" s="83" t="str">
        <f>'Feuille de calcul PAJE au forfa'!K73</f>
        <v>#N/A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ht="10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ht="34.5" customHeight="1">
      <c r="A42" s="76"/>
      <c r="B42" s="109" t="s">
        <v>64</v>
      </c>
      <c r="C42" s="110" t="str">
        <f>C43/12</f>
        <v>#N/A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ht="34.5" customHeight="1">
      <c r="A43" s="76"/>
      <c r="B43" s="111" t="s">
        <v>65</v>
      </c>
      <c r="C43" s="112" t="str">
        <f>C36-C40</f>
        <v>#N/A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ht="10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ht="15.75" customHeight="1">
      <c r="A45" s="81" t="s">
        <v>68</v>
      </c>
      <c r="B45" s="76"/>
      <c r="C45" s="113" t="str">
        <f>C35/(10*4.33*VLOOKUP(A15,'Feuille de calcul PAJE au forfa'!E37:F41,2,0))</f>
        <v>#N/A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ht="15.75" customHeight="1">
      <c r="A46" s="81" t="s">
        <v>69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ht="15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</row>
    <row r="48" ht="15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ht="15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ht="15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ht="15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ht="15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ht="15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ht="15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ht="15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ht="15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ht="15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ht="15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ht="15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ht="15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ht="15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ht="15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ht="15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ht="15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ht="15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ht="15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ht="15.7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ht="15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ht="15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ht="15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ht="15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ht="15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</row>
    <row r="74" ht="15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ht="15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ht="15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ht="15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ht="15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ht="15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ht="15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ht="15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ht="15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</row>
    <row r="83" ht="15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ht="15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ht="15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ht="15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ht="15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ht="15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ht="15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ht="15.75" customHeight="1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ht="15.75" customHeight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ht="15.75" customHeigh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</row>
    <row r="93" ht="15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</row>
    <row r="94" ht="15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</row>
    <row r="95" ht="15.7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</row>
    <row r="96" ht="15.75" customHeight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ht="15.75" customHeight="1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</row>
    <row r="98" ht="15.75" customHeight="1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ht="15.75" customHeight="1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ht="15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</row>
    <row r="101" ht="15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ht="15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</row>
    <row r="103" ht="15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</row>
    <row r="104" ht="15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ht="15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</row>
    <row r="106" ht="15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</row>
    <row r="107" ht="15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</row>
    <row r="108" ht="15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</row>
    <row r="109" ht="15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</row>
    <row r="110" ht="15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</row>
    <row r="111" ht="15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</row>
    <row r="112" ht="15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</row>
    <row r="113" ht="15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</row>
    <row r="114" ht="15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</row>
    <row r="115" ht="15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</row>
    <row r="116" ht="15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</row>
    <row r="117" ht="15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</row>
    <row r="118" ht="15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</row>
    <row r="119" ht="15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</row>
    <row r="120" ht="15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</row>
    <row r="121" ht="15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</row>
    <row r="122" ht="15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</row>
    <row r="123" ht="15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</row>
    <row r="124" ht="15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</row>
    <row r="125" ht="15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</row>
    <row r="126" ht="15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ht="15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ht="15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</row>
    <row r="129" ht="15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</row>
    <row r="130" ht="15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</row>
    <row r="131" ht="15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</row>
    <row r="132" ht="15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</row>
    <row r="133" ht="15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</row>
    <row r="134" ht="15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</row>
    <row r="135" ht="15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</row>
    <row r="136" ht="15.7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</row>
    <row r="137" ht="15.75" customHeight="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</row>
    <row r="138" ht="15.75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ht="15.75" customHeight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</row>
    <row r="140" ht="15.7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</row>
    <row r="141" ht="15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</row>
    <row r="142" ht="15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ht="15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ht="15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ht="15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ht="15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ht="15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ht="15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ht="15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ht="15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ht="15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ht="15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ht="15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ht="15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ht="15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ht="15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</row>
    <row r="157" ht="15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</row>
    <row r="158" ht="15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ht="15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</row>
    <row r="160" ht="15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</row>
    <row r="161" ht="15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</row>
    <row r="162" ht="15.75" customHeight="1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</row>
    <row r="163" ht="15.75" customHeight="1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</row>
    <row r="164" ht="15.75" customHeight="1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</row>
    <row r="165" ht="15.75" customHeight="1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</row>
    <row r="166" ht="15.75" customHeight="1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</row>
    <row r="167" ht="15.75" customHeight="1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</row>
    <row r="168" ht="15.7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</row>
    <row r="169" ht="15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</row>
    <row r="170" ht="15.7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</row>
    <row r="171" ht="15.7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</row>
    <row r="172" ht="15.7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</row>
    <row r="173" ht="15.7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</row>
    <row r="174" ht="15.7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</row>
    <row r="175" ht="15.7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</row>
    <row r="176" ht="15.75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  <row r="177" ht="15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</row>
    <row r="178" ht="15.75" customHeight="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</row>
    <row r="179" ht="15.75" customHeight="1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</row>
    <row r="180" ht="15.75" customHeight="1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</row>
    <row r="181" ht="15.75" customHeight="1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</row>
    <row r="182" ht="15.75" customHeight="1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ht="15.75" customHeight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ht="15.75" customHeight="1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</row>
    <row r="185" ht="15.75" customHeight="1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</row>
    <row r="186" ht="15.75" customHeight="1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</row>
    <row r="187" ht="15.7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</row>
    <row r="188" ht="15.75" customHeight="1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</row>
    <row r="189" ht="15.75" customHeight="1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</row>
    <row r="190" ht="15.75" customHeight="1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ht="15.75" customHeight="1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</row>
    <row r="192" ht="15.75" customHeight="1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</row>
    <row r="193" ht="15.75" customHeight="1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  <row r="194" ht="15.75" customHeight="1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  <row r="195" ht="15.75" customHeight="1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</row>
    <row r="196" ht="15.75" customHeight="1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</row>
    <row r="197" ht="15.75" customHeight="1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  <row r="198" ht="15.75" customHeight="1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</row>
    <row r="199" ht="15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ht="15.75" customHeight="1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</row>
    <row r="201" ht="15.75" customHeight="1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ht="15.75" customHeight="1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</row>
    <row r="203" ht="15.75" customHeight="1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</row>
    <row r="204" ht="15.75" customHeight="1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</row>
    <row r="205" ht="15.75" customHeight="1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</row>
    <row r="206" ht="15.75" customHeight="1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</row>
    <row r="207" ht="15.75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</row>
    <row r="208" ht="15.75" customHeight="1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</row>
    <row r="209" ht="15.75" customHeight="1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</row>
    <row r="210" ht="15.75" customHeight="1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</row>
    <row r="211" ht="15.75" customHeight="1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</row>
    <row r="212" ht="15.75" customHeight="1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</row>
    <row r="213" ht="15.75" customHeight="1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</row>
    <row r="214" ht="15.75" customHeight="1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</row>
    <row r="215" ht="15.75" customHeight="1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</row>
    <row r="216" ht="15.75" customHeight="1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</row>
    <row r="217" ht="15.75" customHeight="1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</row>
    <row r="218" ht="15.75" customHeight="1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</row>
    <row r="219" ht="15.75" customHeight="1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</row>
    <row r="220" ht="15.75" customHeight="1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</row>
    <row r="221" ht="15.75" customHeight="1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</row>
    <row r="222" ht="15.75" customHeight="1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</row>
    <row r="223" ht="15.75" customHeight="1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</row>
    <row r="224" ht="15.75" customHeight="1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ht="15.75" customHeight="1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</row>
    <row r="226" ht="15.75" customHeight="1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</row>
    <row r="227" ht="15.75" customHeight="1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</row>
    <row r="228" ht="15.7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</row>
    <row r="229" ht="15.7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</row>
    <row r="230" ht="15.75" customHeight="1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</row>
    <row r="231" ht="15.75" customHeight="1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</row>
    <row r="232" ht="15.75" customHeight="1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</row>
    <row r="233" ht="15.75" customHeight="1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</row>
    <row r="234" ht="15.75" customHeight="1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</row>
    <row r="235" ht="15.75" customHeight="1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</row>
    <row r="236" ht="15.75" customHeight="1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</row>
    <row r="237" ht="15.75" customHeight="1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</row>
    <row r="238" ht="15.75" customHeight="1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</row>
    <row r="239" ht="15.75" customHeight="1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</row>
    <row r="240" ht="15.75" customHeight="1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</row>
    <row r="241" ht="15.75" customHeight="1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</row>
    <row r="242" ht="15.75" customHeight="1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</row>
    <row r="243" ht="15.75" customHeight="1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</row>
    <row r="244" ht="15.75" customHeight="1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</row>
    <row r="245" ht="15.7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</row>
    <row r="246" ht="15.7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</row>
    <row r="247" ht="15.7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</row>
    <row r="248" ht="15.7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</row>
    <row r="249" ht="15.7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</row>
    <row r="250" ht="15.7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</row>
    <row r="251" ht="15.7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</row>
    <row r="252" ht="15.7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</row>
    <row r="253" ht="15.75" customHeight="1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</row>
    <row r="254" ht="15.75" customHeight="1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</row>
    <row r="255" ht="15.75" customHeight="1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</row>
    <row r="256" ht="15.75" customHeight="1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</row>
    <row r="257" ht="15.75" customHeight="1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</row>
    <row r="258" ht="15.75" customHeight="1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</row>
    <row r="259" ht="15.75" customHeight="1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</row>
    <row r="260" ht="15.75" customHeight="1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</row>
    <row r="261" ht="15.75" customHeight="1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</row>
    <row r="262" ht="15.75" customHeight="1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</row>
    <row r="263" ht="15.75" customHeight="1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</row>
    <row r="264" ht="15.75" customHeight="1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</row>
    <row r="265" ht="15.75" customHeight="1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</row>
    <row r="266" ht="15.75" customHeight="1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</row>
    <row r="267" ht="15.75" customHeight="1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</row>
    <row r="268" ht="15.75" customHeight="1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</row>
    <row r="269" ht="15.75" customHeight="1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</row>
    <row r="270" ht="15.75" customHeight="1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</row>
    <row r="271" ht="15.75" customHeight="1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</row>
    <row r="272" ht="15.75" customHeight="1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</row>
    <row r="273" ht="15.75" customHeight="1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</row>
    <row r="274" ht="15.75" customHeight="1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</row>
    <row r="275" ht="15.75" customHeight="1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</row>
    <row r="276" ht="15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</row>
    <row r="277" ht="15.75" customHeight="1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</row>
    <row r="278" ht="15.75" customHeight="1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</row>
    <row r="279" ht="15.75" customHeight="1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</row>
    <row r="280" ht="15.7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</row>
    <row r="281" ht="15.7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</row>
    <row r="282" ht="15.7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</row>
    <row r="283" ht="15.7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</row>
    <row r="284" ht="15.7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</row>
    <row r="285" ht="15.7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</row>
    <row r="286" ht="15.7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</row>
    <row r="287" ht="15.7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</row>
    <row r="288" ht="15.7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</row>
    <row r="289" ht="15.7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</row>
    <row r="290" ht="15.7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</row>
    <row r="291" ht="15.7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</row>
    <row r="292" ht="15.7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</row>
    <row r="293" ht="15.7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</row>
    <row r="294" ht="15.7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</row>
    <row r="295" ht="15.7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</row>
    <row r="296" ht="15.7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</row>
    <row r="297" ht="15.7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</row>
    <row r="298" ht="15.7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</row>
    <row r="299" ht="15.7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</row>
    <row r="300" ht="15.7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</row>
    <row r="301" ht="15.75" customHeight="1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</row>
    <row r="302" ht="15.75" customHeight="1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</row>
    <row r="303" ht="15.75" customHeight="1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</row>
    <row r="304" ht="15.75" customHeight="1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</row>
    <row r="305" ht="15.75" customHeight="1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</row>
    <row r="306" ht="15.7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</row>
    <row r="307" ht="15.75" customHeight="1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</row>
    <row r="308" ht="15.75" customHeight="1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</row>
    <row r="309" ht="15.75" customHeight="1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</row>
    <row r="310" ht="15.75" customHeight="1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</row>
    <row r="311" ht="15.75" customHeight="1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</row>
    <row r="312" ht="15.75" customHeight="1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</row>
    <row r="313" ht="15.75" customHeight="1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</row>
    <row r="314" ht="15.75" customHeight="1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</row>
    <row r="315" ht="15.75" customHeight="1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</row>
    <row r="316" ht="15.75" customHeight="1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</row>
    <row r="317" ht="15.75" customHeight="1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</row>
    <row r="318" ht="15.75" customHeight="1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</row>
    <row r="319" ht="15.75" customHeight="1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</row>
    <row r="320" ht="15.75" customHeight="1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</row>
    <row r="321" ht="15.75" customHeight="1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</row>
    <row r="322" ht="15.75" customHeight="1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</row>
    <row r="323" ht="15.75" customHeight="1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</row>
    <row r="324" ht="15.75" customHeight="1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</row>
    <row r="325" ht="15.75" customHeight="1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</row>
    <row r="326" ht="15.75" customHeight="1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</row>
    <row r="327" ht="15.75" customHeight="1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</row>
    <row r="328" ht="15.75" customHeight="1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</row>
    <row r="329" ht="15.75" customHeight="1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</row>
    <row r="330" ht="15.75" customHeight="1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</row>
    <row r="331" ht="15.75" customHeight="1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</row>
    <row r="332" ht="15.75" customHeight="1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</row>
    <row r="333" ht="15.75" customHeight="1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</row>
    <row r="334" ht="15.75" customHeight="1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</row>
    <row r="335" ht="15.75" customHeight="1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</row>
    <row r="336" ht="15.75" customHeight="1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</row>
    <row r="337" ht="15.75" customHeight="1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</row>
    <row r="338" ht="15.75" customHeight="1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</row>
    <row r="339" ht="15.75" customHeight="1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</row>
    <row r="340" ht="15.75" customHeight="1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</row>
    <row r="341" ht="15.75" customHeight="1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</row>
    <row r="342" ht="15.75" customHeight="1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</row>
    <row r="343" ht="15.75" customHeight="1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</row>
    <row r="344" ht="15.75" customHeight="1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</row>
    <row r="345" ht="15.75" customHeight="1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</row>
    <row r="346" ht="15.75" customHeight="1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</row>
    <row r="347" ht="15.75" customHeight="1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</row>
    <row r="348" ht="15.75" customHeight="1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</row>
    <row r="349" ht="15.75" customHeight="1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</row>
    <row r="350" ht="15.75" customHeight="1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</row>
    <row r="351" ht="15.75" customHeight="1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</row>
    <row r="352" ht="15.75" customHeight="1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</row>
    <row r="353" ht="15.75" customHeight="1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</row>
    <row r="354" ht="15.75" customHeight="1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</row>
    <row r="355" ht="15.7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</row>
    <row r="356" ht="15.7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</row>
    <row r="357" ht="15.75" customHeight="1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</row>
    <row r="358" ht="15.75" customHeigh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</row>
    <row r="359" ht="15.7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</row>
    <row r="360" ht="15.75" customHeight="1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</row>
    <row r="361" ht="15.75" customHeight="1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</row>
    <row r="362" ht="15.75" customHeight="1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</row>
    <row r="363" ht="15.75" customHeight="1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</row>
    <row r="364" ht="15.75" customHeight="1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</row>
    <row r="365" ht="15.75" customHeight="1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</row>
    <row r="366" ht="15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</row>
    <row r="367" ht="15.75" customHeight="1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</row>
    <row r="368" ht="15.75" customHeight="1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</row>
    <row r="369" ht="15.75" customHeight="1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</row>
    <row r="370" ht="15.75" customHeight="1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</row>
    <row r="371" ht="15.75" customHeight="1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</row>
    <row r="372" ht="15.75" customHeight="1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</row>
    <row r="373" ht="15.75" customHeight="1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</row>
    <row r="374" ht="15.75" customHeight="1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</row>
    <row r="375" ht="15.75" customHeight="1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</row>
    <row r="376" ht="15.75" customHeight="1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</row>
    <row r="377" ht="15.75" customHeigh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</row>
    <row r="378" ht="15.75" customHeight="1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</row>
    <row r="379" ht="15.75" customHeight="1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</row>
    <row r="380" ht="15.75" customHeight="1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</row>
    <row r="381" ht="15.75" customHeight="1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</row>
    <row r="382" ht="15.75" customHeight="1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</row>
    <row r="383" ht="15.75" customHeight="1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</row>
    <row r="384" ht="15.75" customHeight="1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</row>
    <row r="385" ht="15.75" customHeight="1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</row>
    <row r="386" ht="15.75" customHeight="1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</row>
    <row r="387" ht="15.75" customHeight="1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</row>
    <row r="388" ht="15.75" customHeight="1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</row>
    <row r="389" ht="15.75" customHeight="1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</row>
    <row r="390" ht="15.75" customHeight="1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</row>
    <row r="391" ht="15.75" customHeight="1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</row>
    <row r="392" ht="15.75" customHeight="1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</row>
    <row r="393" ht="15.75" customHeight="1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</row>
    <row r="394" ht="15.75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</row>
    <row r="395" ht="15.75" customHeight="1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</row>
    <row r="396" ht="15.75" customHeight="1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</row>
    <row r="397" ht="15.75" customHeight="1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</row>
    <row r="398" ht="15.75" customHeight="1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</row>
    <row r="399" ht="15.75" customHeight="1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</row>
    <row r="400" ht="15.75" customHeight="1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</row>
    <row r="401" ht="15.75" customHeight="1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</row>
    <row r="402" ht="15.75" customHeight="1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</row>
    <row r="403" ht="15.75" customHeight="1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</row>
    <row r="404" ht="15.75" customHeight="1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</row>
    <row r="405" ht="15.75" customHeight="1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</row>
    <row r="406" ht="15.75" customHeight="1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</row>
    <row r="407" ht="15.75" customHeight="1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</row>
    <row r="408" ht="15.75" customHeight="1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</row>
    <row r="409" ht="15.75" customHeight="1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</row>
    <row r="410" ht="15.75" customHeight="1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</row>
    <row r="411" ht="15.75" customHeight="1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</row>
    <row r="412" ht="15.75" customHeight="1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</row>
    <row r="413" ht="15.75" customHeight="1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</row>
    <row r="414" ht="15.75" customHeight="1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</row>
    <row r="415" ht="15.75" customHeight="1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</row>
    <row r="416" ht="15.75" customHeight="1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</row>
    <row r="417" ht="15.75" customHeight="1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</row>
    <row r="418" ht="15.75" customHeight="1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</row>
    <row r="419" ht="15.75" customHeight="1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</row>
    <row r="420" ht="15.75" customHeight="1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</row>
    <row r="421" ht="15.75" customHeight="1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</row>
    <row r="422" ht="15.75" customHeight="1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</row>
    <row r="423" ht="15.75" customHeight="1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</row>
    <row r="424" ht="15.75" customHeight="1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</row>
    <row r="425" ht="15.75" customHeight="1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</row>
    <row r="426" ht="15.75" customHeight="1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</row>
    <row r="427" ht="15.75" customHeight="1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</row>
    <row r="428" ht="15.75" customHeight="1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</row>
    <row r="429" ht="15.75" customHeight="1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</row>
    <row r="430" ht="15.75" customHeight="1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</row>
    <row r="431" ht="15.75" customHeight="1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</row>
    <row r="432" ht="15.75" customHeight="1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</row>
    <row r="433" ht="15.75" customHeight="1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</row>
    <row r="434" ht="15.75" customHeight="1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</row>
    <row r="435" ht="15.75" customHeight="1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</row>
    <row r="436" ht="15.75" customHeight="1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</row>
    <row r="437" ht="15.75" customHeight="1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</row>
    <row r="438" ht="15.75" customHeight="1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</row>
    <row r="439" ht="15.75" customHeight="1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</row>
    <row r="440" ht="15.75" customHeight="1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</row>
    <row r="441" ht="15.75" customHeight="1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</row>
    <row r="442" ht="15.75" customHeight="1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</row>
    <row r="443" ht="15.75" customHeight="1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</row>
    <row r="444" ht="15.75" customHeight="1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</row>
    <row r="445" ht="15.75" customHeight="1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</row>
    <row r="446" ht="15.75" customHeight="1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</row>
    <row r="447" ht="15.75" customHeight="1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</row>
    <row r="448" ht="15.75" customHeight="1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</row>
    <row r="449" ht="15.75" customHeight="1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</row>
    <row r="450" ht="15.75" customHeight="1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</row>
    <row r="451" ht="15.75" customHeight="1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</row>
    <row r="452" ht="15.75" customHeight="1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</row>
    <row r="453" ht="15.75" customHeight="1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</row>
    <row r="454" ht="15.75" customHeight="1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</row>
    <row r="455" ht="15.75" customHeight="1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</row>
    <row r="456" ht="15.75" customHeight="1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</row>
    <row r="457" ht="15.75" customHeight="1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</row>
    <row r="458" ht="15.75" customHeight="1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</row>
    <row r="459" ht="15.75" customHeight="1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</row>
    <row r="460" ht="15.75" customHeight="1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</row>
    <row r="461" ht="15.75" customHeight="1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</row>
    <row r="462" ht="15.75" customHeight="1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</row>
    <row r="463" ht="15.75" customHeight="1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</row>
    <row r="464" ht="15.75" customHeight="1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</row>
    <row r="465" ht="15.75" customHeight="1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</row>
    <row r="466" ht="15.75" customHeight="1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</row>
    <row r="467" ht="15.75" customHeight="1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</row>
    <row r="468" ht="15.75" customHeight="1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</row>
    <row r="469" ht="15.75" customHeight="1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</row>
    <row r="470" ht="15.75" customHeight="1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</row>
    <row r="471" ht="15.75" customHeight="1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</row>
    <row r="472" ht="15.7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</row>
    <row r="473" ht="15.75" customHeight="1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</row>
    <row r="474" ht="15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</row>
    <row r="475" ht="15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</row>
    <row r="476" ht="15.75" customHeight="1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</row>
    <row r="477" ht="15.75" customHeight="1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</row>
    <row r="478" ht="15.75" customHeight="1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</row>
    <row r="479" ht="15.75" customHeight="1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</row>
    <row r="480" ht="15.75" customHeight="1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</row>
    <row r="481" ht="15.75" customHeight="1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</row>
    <row r="482" ht="15.75" customHeight="1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</row>
    <row r="483" ht="15.75" customHeight="1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</row>
    <row r="484" ht="15.75" customHeight="1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</row>
    <row r="485" ht="15.75" customHeight="1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</row>
    <row r="486" ht="15.75" customHeight="1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</row>
    <row r="487" ht="15.75" customHeight="1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</row>
    <row r="488" ht="15.75" customHeight="1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</row>
    <row r="489" ht="15.75" customHeight="1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</row>
    <row r="490" ht="15.75" customHeight="1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</row>
    <row r="491" ht="15.75" customHeight="1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</row>
    <row r="492" ht="15.75" customHeight="1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</row>
    <row r="493" ht="15.75" customHeight="1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</row>
    <row r="494" ht="15.75" customHeight="1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</row>
    <row r="495" ht="15.75" customHeight="1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</row>
    <row r="496" ht="15.75" customHeight="1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</row>
    <row r="497" ht="15.75" customHeight="1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</row>
    <row r="498" ht="15.75" customHeight="1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</row>
    <row r="499" ht="15.75" customHeight="1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</row>
    <row r="500" ht="15.75" customHeight="1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</row>
    <row r="501" ht="15.75" customHeight="1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</row>
    <row r="502" ht="15.75" customHeight="1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</row>
    <row r="503" ht="15.75" customHeight="1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</row>
    <row r="504" ht="15.75" customHeight="1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</row>
    <row r="505" ht="15.75" customHeight="1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</row>
    <row r="506" ht="15.75" customHeight="1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</row>
    <row r="507" ht="15.75" customHeight="1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</row>
    <row r="508" ht="15.75" customHeight="1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</row>
    <row r="509" ht="15.75" customHeight="1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</row>
    <row r="510" ht="15.75" customHeight="1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</row>
    <row r="511" ht="15.75" customHeight="1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</row>
    <row r="512" ht="15.75" customHeight="1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</row>
    <row r="513" ht="15.75" customHeight="1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</row>
    <row r="514" ht="15.75" customHeight="1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</row>
    <row r="515" ht="15.75" customHeight="1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</row>
    <row r="516" ht="15.75" customHeight="1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</row>
    <row r="517" ht="15.75" customHeight="1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</row>
    <row r="518" ht="15.75" customHeight="1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</row>
    <row r="519" ht="15.75" customHeight="1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</row>
    <row r="520" ht="15.75" customHeight="1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</row>
    <row r="521" ht="15.75" customHeight="1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</row>
    <row r="522" ht="15.75" customHeight="1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</row>
    <row r="523" ht="15.75" customHeight="1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</row>
    <row r="524" ht="15.75" customHeight="1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</row>
    <row r="525" ht="15.75" customHeight="1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</row>
    <row r="526" ht="15.75" customHeight="1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</row>
    <row r="527" ht="15.75" customHeight="1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</row>
    <row r="528" ht="15.75" customHeight="1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</row>
    <row r="529" ht="15.75" customHeight="1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</row>
    <row r="530" ht="15.75" customHeight="1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</row>
    <row r="531" ht="15.75" customHeight="1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</row>
    <row r="532" ht="15.75" customHeight="1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</row>
    <row r="533" ht="15.75" customHeight="1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</row>
    <row r="534" ht="15.75" customHeight="1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</row>
    <row r="535" ht="15.75" customHeight="1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</row>
    <row r="536" ht="15.75" customHeight="1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</row>
    <row r="537" ht="15.75" customHeight="1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</row>
    <row r="538" ht="15.75" customHeight="1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</row>
    <row r="539" ht="15.75" customHeight="1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</row>
    <row r="540" ht="15.75" customHeight="1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</row>
    <row r="541" ht="15.75" customHeight="1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</row>
    <row r="542" ht="15.75" customHeight="1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</row>
    <row r="543" ht="15.75" customHeight="1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</row>
    <row r="544" ht="15.75" customHeight="1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</row>
    <row r="545" ht="15.75" customHeight="1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</row>
    <row r="546" ht="15.75" customHeight="1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</row>
    <row r="547" ht="15.75" customHeight="1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</row>
    <row r="548" ht="15.75" customHeight="1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</row>
    <row r="549" ht="15.75" customHeight="1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</row>
    <row r="550" ht="15.75" customHeight="1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</row>
    <row r="551" ht="15.75" customHeight="1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</row>
    <row r="552" ht="15.75" customHeight="1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</row>
    <row r="553" ht="15.75" customHeight="1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</row>
    <row r="554" ht="15.75" customHeight="1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</row>
    <row r="555" ht="15.75" customHeight="1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</row>
    <row r="556" ht="15.75" customHeight="1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</row>
    <row r="557" ht="15.75" customHeight="1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</row>
    <row r="558" ht="15.75" customHeight="1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</row>
    <row r="559" ht="15.75" customHeight="1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</row>
    <row r="560" ht="15.75" customHeight="1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</row>
    <row r="561" ht="15.75" customHeight="1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</row>
    <row r="562" ht="15.75" customHeight="1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</row>
    <row r="563" ht="15.75" customHeight="1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</row>
    <row r="564" ht="15.75" customHeight="1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</row>
    <row r="565" ht="15.75" customHeight="1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</row>
    <row r="566" ht="15.75" customHeight="1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</row>
    <row r="567" ht="15.75" customHeight="1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</row>
    <row r="568" ht="15.75" customHeight="1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</row>
    <row r="569" ht="15.75" customHeight="1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</row>
    <row r="570" ht="15.75" customHeight="1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</row>
    <row r="571" ht="15.75" customHeight="1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</row>
    <row r="572" ht="15.75" customHeight="1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</row>
    <row r="573" ht="15.75" customHeight="1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</row>
    <row r="574" ht="15.75" customHeight="1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</row>
    <row r="575" ht="15.75" customHeight="1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</row>
    <row r="576" ht="15.75" customHeight="1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</row>
    <row r="577" ht="15.75" customHeight="1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</row>
    <row r="578" ht="15.75" customHeight="1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</row>
    <row r="579" ht="15.75" customHeight="1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</row>
    <row r="580" ht="15.75" customHeight="1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</row>
    <row r="581" ht="15.75" customHeight="1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</row>
    <row r="582" ht="15.75" customHeight="1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</row>
    <row r="583" ht="15.75" customHeight="1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</row>
    <row r="584" ht="15.7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</row>
    <row r="585" ht="15.75" customHeight="1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</row>
    <row r="586" ht="15.75" customHeight="1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</row>
    <row r="587" ht="15.75" customHeight="1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</row>
    <row r="588" ht="15.75" customHeight="1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</row>
    <row r="589" ht="15.75" customHeight="1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</row>
    <row r="590" ht="15.75" customHeight="1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</row>
    <row r="591" ht="15.75" customHeight="1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</row>
    <row r="592" ht="15.75" customHeight="1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</row>
    <row r="593" ht="15.75" customHeight="1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</row>
    <row r="594" ht="15.75" customHeight="1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</row>
    <row r="595" ht="15.75" customHeight="1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</row>
    <row r="596" ht="15.75" customHeight="1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</row>
    <row r="597" ht="15.75" customHeight="1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</row>
    <row r="598" ht="15.75" customHeight="1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</row>
    <row r="599" ht="15.75" customHeight="1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</row>
    <row r="600" ht="15.75" customHeight="1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</row>
    <row r="601" ht="15.75" customHeight="1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</row>
    <row r="602" ht="15.75" customHeight="1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</row>
    <row r="603" ht="15.75" customHeight="1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</row>
    <row r="604" ht="15.75" customHeight="1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</row>
    <row r="605" ht="15.75" customHeight="1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</row>
    <row r="606" ht="15.75" customHeight="1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</row>
    <row r="607" ht="15.75" customHeight="1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</row>
    <row r="608" ht="15.75" customHeight="1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</row>
    <row r="609" ht="15.75" customHeight="1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</row>
    <row r="610" ht="15.75" customHeight="1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</row>
    <row r="611" ht="15.75" customHeight="1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</row>
    <row r="612" ht="15.75" customHeight="1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</row>
    <row r="613" ht="15.75" customHeight="1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</row>
    <row r="614" ht="15.75" customHeight="1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</row>
    <row r="615" ht="15.75" customHeight="1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</row>
    <row r="616" ht="15.75" customHeight="1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</row>
    <row r="617" ht="15.75" customHeight="1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</row>
    <row r="618" ht="15.75" customHeight="1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</row>
    <row r="619" ht="15.75" customHeight="1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</row>
    <row r="620" ht="15.75" customHeight="1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</row>
    <row r="621" ht="15.75" customHeight="1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</row>
    <row r="622" ht="15.75" customHeight="1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</row>
    <row r="623" ht="15.75" customHeight="1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</row>
    <row r="624" ht="15.75" customHeight="1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</row>
    <row r="625" ht="15.75" customHeight="1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</row>
    <row r="626" ht="15.75" customHeight="1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</row>
    <row r="627" ht="15.75" customHeight="1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</row>
    <row r="628" ht="15.75" customHeight="1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</row>
    <row r="629" ht="15.75" customHeight="1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</row>
    <row r="630" ht="15.75" customHeight="1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</row>
    <row r="631" ht="15.75" customHeight="1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</row>
    <row r="632" ht="15.75" customHeight="1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</row>
    <row r="633" ht="15.75" customHeight="1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</row>
    <row r="634" ht="15.75" customHeight="1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</row>
    <row r="635" ht="15.75" customHeight="1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</row>
    <row r="636" ht="15.75" customHeight="1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</row>
    <row r="637" ht="15.75" customHeight="1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</row>
    <row r="638" ht="15.75" customHeight="1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</row>
    <row r="639" ht="15.75" customHeight="1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</row>
    <row r="640" ht="15.75" customHeight="1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</row>
    <row r="641" ht="15.75" customHeight="1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</row>
    <row r="642" ht="15.75" customHeight="1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</row>
    <row r="643" ht="15.75" customHeight="1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</row>
    <row r="644" ht="15.75" customHeight="1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</row>
    <row r="645" ht="15.75" customHeight="1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</row>
    <row r="646" ht="15.75" customHeight="1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</row>
    <row r="647" ht="15.75" customHeight="1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</row>
    <row r="648" ht="15.75" customHeight="1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</row>
    <row r="649" ht="15.75" customHeight="1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</row>
    <row r="650" ht="15.75" customHeight="1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</row>
    <row r="651" ht="15.75" customHeight="1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</row>
    <row r="652" ht="15.75" customHeight="1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</row>
    <row r="653" ht="15.75" customHeight="1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</row>
    <row r="654" ht="15.75" customHeight="1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</row>
    <row r="655" ht="15.75" customHeight="1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</row>
    <row r="656" ht="15.75" customHeight="1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</row>
    <row r="657" ht="15.75" customHeight="1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</row>
    <row r="658" ht="15.75" customHeight="1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</row>
    <row r="659" ht="15.75" customHeight="1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</row>
    <row r="660" ht="15.75" customHeight="1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</row>
    <row r="661" ht="15.75" customHeight="1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</row>
    <row r="662" ht="15.75" customHeight="1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</row>
    <row r="663" ht="15.75" customHeight="1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</row>
    <row r="664" ht="15.75" customHeight="1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</row>
    <row r="665" ht="15.75" customHeight="1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</row>
    <row r="666" ht="15.75" customHeight="1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</row>
    <row r="667" ht="15.75" customHeight="1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</row>
    <row r="668" ht="15.75" customHeight="1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</row>
    <row r="669" ht="15.75" customHeight="1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</row>
    <row r="670" ht="15.75" customHeight="1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</row>
    <row r="671" ht="15.75" customHeight="1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</row>
    <row r="672" ht="15.75" customHeight="1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</row>
    <row r="673" ht="15.75" customHeight="1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</row>
    <row r="674" ht="15.75" customHeight="1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</row>
    <row r="675" ht="15.75" customHeight="1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</row>
    <row r="676" ht="15.75" customHeight="1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</row>
    <row r="677" ht="15.75" customHeight="1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</row>
    <row r="678" ht="15.75" customHeight="1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</row>
    <row r="679" ht="15.75" customHeight="1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</row>
    <row r="680" ht="15.75" customHeight="1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</row>
    <row r="681" ht="15.75" customHeight="1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</row>
    <row r="682" ht="15.75" customHeight="1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</row>
    <row r="683" ht="15.75" customHeight="1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</row>
    <row r="684" ht="15.75" customHeight="1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</row>
    <row r="685" ht="15.75" customHeight="1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</row>
    <row r="686" ht="15.75" customHeight="1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</row>
    <row r="687" ht="15.75" customHeight="1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</row>
    <row r="688" ht="15.75" customHeight="1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</row>
    <row r="689" ht="15.75" customHeight="1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</row>
    <row r="690" ht="15.75" customHeight="1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</row>
    <row r="691" ht="15.75" customHeight="1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</row>
    <row r="692" ht="15.75" customHeight="1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</row>
    <row r="693" ht="15.75" customHeight="1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</row>
    <row r="694" ht="15.75" customHeight="1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</row>
    <row r="695" ht="15.75" customHeight="1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</row>
    <row r="696" ht="15.75" customHeight="1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</row>
    <row r="697" ht="15.75" customHeight="1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</row>
    <row r="698" ht="15.7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</row>
    <row r="699" ht="15.75" customHeight="1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</row>
    <row r="700" ht="15.75" customHeight="1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</row>
    <row r="701" ht="15.75" customHeight="1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</row>
    <row r="702" ht="15.75" customHeight="1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</row>
    <row r="703" ht="15.75" customHeight="1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</row>
    <row r="704" ht="15.75" customHeight="1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</row>
    <row r="705" ht="15.75" customHeight="1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</row>
    <row r="706" ht="15.75" customHeight="1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</row>
    <row r="707" ht="15.75" customHeight="1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</row>
    <row r="708" ht="15.75" customHeight="1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</row>
    <row r="709" ht="15.75" customHeight="1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</row>
    <row r="710" ht="15.75" customHeight="1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</row>
    <row r="711" ht="15.75" customHeight="1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</row>
    <row r="712" ht="15.75" customHeight="1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</row>
    <row r="713" ht="15.75" customHeight="1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</row>
    <row r="714" ht="15.75" customHeight="1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ht="15.75" customHeight="1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</row>
    <row r="716" ht="15.75" customHeight="1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</row>
    <row r="717" ht="15.75" customHeight="1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</row>
    <row r="718" ht="15.75" customHeight="1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</row>
    <row r="719" ht="15.75" customHeight="1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</row>
    <row r="720" ht="15.75" customHeight="1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</row>
    <row r="721" ht="15.75" customHeight="1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</row>
    <row r="722" ht="15.75" customHeight="1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</row>
    <row r="723" ht="15.75" customHeight="1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</row>
    <row r="724" ht="15.75" customHeight="1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</row>
    <row r="725" ht="15.75" customHeight="1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</row>
    <row r="726" ht="15.75" customHeight="1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</row>
    <row r="727" ht="15.75" customHeight="1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</row>
    <row r="728" ht="15.75" customHeight="1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</row>
    <row r="729" ht="15.75" customHeight="1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</row>
    <row r="730" ht="15.75" customHeight="1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</row>
    <row r="731" ht="15.75" customHeight="1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</row>
    <row r="732" ht="15.75" customHeight="1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</row>
    <row r="733" ht="15.75" customHeight="1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</row>
    <row r="734" ht="15.75" customHeight="1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</row>
    <row r="735" ht="15.75" customHeight="1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</row>
    <row r="736" ht="15.75" customHeight="1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</row>
    <row r="737" ht="15.75" customHeight="1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</row>
    <row r="738" ht="15.75" customHeight="1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</row>
    <row r="739" ht="15.75" customHeight="1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</row>
    <row r="740" ht="15.75" customHeight="1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</row>
    <row r="741" ht="15.75" customHeight="1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</row>
    <row r="742" ht="15.75" customHeight="1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</row>
    <row r="743" ht="15.75" customHeight="1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</row>
    <row r="744" ht="15.75" customHeight="1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</row>
    <row r="745" ht="15.75" customHeight="1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</row>
    <row r="746" ht="15.75" customHeight="1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</row>
    <row r="747" ht="15.75" customHeight="1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</row>
    <row r="748" ht="15.75" customHeight="1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</row>
    <row r="749" ht="15.75" customHeight="1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</row>
    <row r="750" ht="15.75" customHeight="1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</row>
    <row r="751" ht="15.75" customHeight="1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</row>
    <row r="752" ht="15.75" customHeight="1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</row>
    <row r="753" ht="15.75" customHeight="1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</row>
    <row r="754" ht="15.75" customHeight="1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</row>
    <row r="755" ht="15.75" customHeight="1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</row>
    <row r="756" ht="15.75" customHeight="1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</row>
    <row r="757" ht="15.75" customHeight="1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</row>
    <row r="758" ht="15.75" customHeight="1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</row>
    <row r="759" ht="15.75" customHeight="1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</row>
    <row r="760" ht="15.75" customHeight="1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</row>
    <row r="761" ht="15.75" customHeight="1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</row>
    <row r="762" ht="15.75" customHeight="1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</row>
    <row r="763" ht="15.75" customHeight="1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</row>
    <row r="764" ht="15.75" customHeight="1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</row>
    <row r="765" ht="15.75" customHeight="1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</row>
    <row r="766" ht="15.75" customHeight="1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</row>
    <row r="767" ht="15.75" customHeight="1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</row>
    <row r="768" ht="15.75" customHeight="1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</row>
    <row r="769" ht="15.75" customHeight="1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</row>
    <row r="770" ht="15.75" customHeight="1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</row>
    <row r="771" ht="15.75" customHeight="1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</row>
    <row r="772" ht="15.75" customHeight="1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</row>
    <row r="773" ht="15.75" customHeight="1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</row>
    <row r="774" ht="15.75" customHeight="1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</row>
    <row r="775" ht="15.75" customHeight="1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</row>
    <row r="776" ht="15.75" customHeight="1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</row>
    <row r="777" ht="15.75" customHeight="1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</row>
    <row r="778" ht="15.75" customHeight="1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</row>
    <row r="779" ht="15.75" customHeight="1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</row>
    <row r="780" ht="15.75" customHeight="1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</row>
    <row r="781" ht="15.75" customHeight="1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</row>
    <row r="782" ht="15.75" customHeight="1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</row>
    <row r="783" ht="15.75" customHeight="1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</row>
    <row r="784" ht="15.75" customHeight="1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</row>
    <row r="785" ht="15.75" customHeight="1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</row>
    <row r="786" ht="15.75" customHeight="1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</row>
    <row r="787" ht="15.75" customHeight="1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</row>
    <row r="788" ht="15.75" customHeight="1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</row>
    <row r="789" ht="15.75" customHeight="1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</row>
    <row r="790" ht="15.75" customHeight="1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</row>
    <row r="791" ht="15.75" customHeight="1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</row>
    <row r="792" ht="15.75" customHeight="1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</row>
    <row r="793" ht="15.75" customHeight="1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</row>
    <row r="794" ht="15.75" customHeight="1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</row>
    <row r="795" ht="15.75" customHeight="1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</row>
    <row r="796" ht="15.75" customHeight="1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</row>
    <row r="797" ht="15.75" customHeight="1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</row>
    <row r="798" ht="15.75" customHeight="1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</row>
    <row r="799" ht="15.75" customHeight="1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</row>
    <row r="800" ht="15.75" customHeight="1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</row>
    <row r="801" ht="15.75" customHeight="1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</row>
    <row r="802" ht="15.75" customHeight="1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</row>
    <row r="803" ht="15.75" customHeight="1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</row>
    <row r="804" ht="15.75" customHeight="1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</row>
    <row r="805" ht="15.75" customHeight="1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</row>
    <row r="806" ht="15.75" customHeight="1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</row>
    <row r="807" ht="15.75" customHeight="1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</row>
    <row r="808" ht="15.75" customHeight="1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</row>
    <row r="809" ht="15.75" customHeight="1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</row>
    <row r="810" ht="15.75" customHeight="1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</row>
    <row r="811" ht="15.7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</row>
    <row r="812" ht="15.75" customHeight="1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</row>
    <row r="813" ht="15.75" customHeight="1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</row>
    <row r="814" ht="15.75" customHeight="1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</row>
    <row r="815" ht="15.75" customHeight="1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</row>
    <row r="816" ht="15.75" customHeight="1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</row>
    <row r="817" ht="15.75" customHeight="1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</row>
    <row r="818" ht="15.75" customHeight="1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</row>
    <row r="819" ht="15.75" customHeight="1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</row>
    <row r="820" ht="15.75" customHeight="1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</row>
    <row r="821" ht="15.75" customHeight="1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</row>
    <row r="822" ht="15.75" customHeight="1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</row>
    <row r="823" ht="15.75" customHeight="1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</row>
    <row r="824" ht="15.75" customHeight="1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</row>
    <row r="825" ht="15.75" customHeight="1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</row>
    <row r="826" ht="15.75" customHeight="1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</row>
    <row r="827" ht="15.75" customHeight="1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</row>
    <row r="828" ht="15.75" customHeight="1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</row>
    <row r="829" ht="15.75" customHeight="1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</row>
    <row r="830" ht="15.75" customHeight="1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</row>
    <row r="831" ht="15.75" customHeight="1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</row>
    <row r="832" ht="15.75" customHeight="1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</row>
    <row r="833" ht="15.75" customHeight="1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</row>
    <row r="834" ht="15.75" customHeight="1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</row>
    <row r="835" ht="15.75" customHeight="1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</row>
    <row r="836" ht="15.75" customHeight="1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</row>
    <row r="837" ht="15.75" customHeight="1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</row>
    <row r="838" ht="15.75" customHeight="1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</row>
    <row r="839" ht="15.75" customHeight="1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</row>
    <row r="840" ht="15.75" customHeight="1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</row>
    <row r="841" ht="15.75" customHeight="1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</row>
    <row r="842" ht="15.75" customHeight="1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</row>
    <row r="843" ht="15.75" customHeight="1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</row>
    <row r="844" ht="15.75" customHeight="1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</row>
    <row r="845" ht="15.75" customHeight="1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</row>
    <row r="846" ht="15.75" customHeight="1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</row>
    <row r="847" ht="15.75" customHeight="1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</row>
    <row r="848" ht="15.75" customHeight="1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</row>
    <row r="849" ht="15.75" customHeight="1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</row>
    <row r="850" ht="15.75" customHeight="1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</row>
    <row r="851" ht="15.75" customHeight="1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</row>
    <row r="852" ht="15.75" customHeight="1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</row>
    <row r="853" ht="15.75" customHeight="1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</row>
    <row r="854" ht="15.75" customHeight="1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</row>
    <row r="855" ht="15.75" customHeight="1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</row>
    <row r="856" ht="15.75" customHeight="1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</row>
    <row r="857" ht="15.75" customHeight="1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</row>
    <row r="858" ht="15.75" customHeight="1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</row>
    <row r="859" ht="15.75" customHeight="1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</row>
    <row r="860" ht="15.75" customHeight="1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</row>
    <row r="861" ht="15.75" customHeight="1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</row>
    <row r="862" ht="15.75" customHeight="1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</row>
    <row r="863" ht="15.75" customHeight="1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</row>
    <row r="864" ht="15.75" customHeight="1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</row>
    <row r="865" ht="15.75" customHeight="1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</row>
    <row r="866" ht="15.75" customHeight="1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</row>
    <row r="867" ht="15.75" customHeight="1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</row>
    <row r="868" ht="15.75" customHeight="1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</row>
    <row r="869" ht="15.75" customHeight="1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</row>
    <row r="870" ht="15.75" customHeight="1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</row>
    <row r="871" ht="15.75" customHeight="1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</row>
    <row r="872" ht="15.75" customHeight="1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</row>
    <row r="873" ht="15.75" customHeight="1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</row>
    <row r="874" ht="15.75" customHeight="1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</row>
    <row r="875" ht="15.75" customHeight="1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</row>
    <row r="876" ht="15.75" customHeight="1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</row>
    <row r="877" ht="15.75" customHeight="1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</row>
    <row r="878" ht="15.75" customHeight="1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</row>
    <row r="879" ht="15.75" customHeight="1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</row>
    <row r="880" ht="15.75" customHeight="1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</row>
    <row r="881" ht="15.75" customHeight="1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</row>
    <row r="882" ht="15.75" customHeight="1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</row>
    <row r="883" ht="15.75" customHeight="1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</row>
    <row r="884" ht="15.75" customHeight="1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</row>
    <row r="885" ht="15.75" customHeight="1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</row>
    <row r="886" ht="15.75" customHeight="1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</row>
    <row r="887" ht="15.75" customHeight="1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</row>
    <row r="888" ht="15.75" customHeight="1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</row>
    <row r="889" ht="15.75" customHeight="1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</row>
    <row r="890" ht="15.75" customHeight="1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</row>
    <row r="891" ht="15.75" customHeight="1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</row>
    <row r="892" ht="15.75" customHeight="1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</row>
    <row r="893" ht="15.75" customHeight="1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</row>
    <row r="894" ht="15.75" customHeight="1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</row>
    <row r="895" ht="15.75" customHeight="1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</row>
    <row r="896" ht="15.75" customHeight="1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</row>
    <row r="897" ht="15.75" customHeight="1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</row>
    <row r="898" ht="15.75" customHeight="1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</row>
    <row r="899" ht="15.75" customHeight="1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</row>
    <row r="900" ht="15.75" customHeight="1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</row>
    <row r="901" ht="15.75" customHeight="1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</row>
    <row r="902" ht="15.75" customHeight="1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</row>
    <row r="903" ht="15.75" customHeight="1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</row>
    <row r="904" ht="15.75" customHeight="1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</row>
    <row r="905" ht="15.75" customHeight="1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</row>
    <row r="906" ht="15.75" customHeight="1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</row>
    <row r="907" ht="15.75" customHeight="1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</row>
    <row r="908" ht="15.75" customHeight="1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</row>
    <row r="909" ht="15.75" customHeight="1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</row>
    <row r="910" ht="15.75" customHeight="1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</row>
    <row r="911" ht="15.75" customHeight="1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</row>
    <row r="912" ht="15.75" customHeight="1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</row>
    <row r="913" ht="15.75" customHeight="1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</row>
    <row r="914" ht="15.75" customHeight="1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</row>
    <row r="915" ht="15.75" customHeight="1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</row>
    <row r="916" ht="15.75" customHeight="1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</row>
    <row r="917" ht="15.75" customHeight="1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</row>
    <row r="918" ht="15.75" customHeight="1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</row>
    <row r="919" ht="15.75" customHeight="1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</row>
    <row r="920" ht="15.75" customHeight="1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</row>
    <row r="921" ht="15.75" customHeight="1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</row>
    <row r="922" ht="15.75" customHeight="1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</row>
    <row r="923" ht="15.75" customHeight="1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</row>
    <row r="924" ht="15.7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</row>
    <row r="925" ht="15.75" customHeight="1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</row>
    <row r="926" ht="15.75" customHeight="1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</row>
    <row r="927" ht="15.75" customHeight="1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</row>
    <row r="928" ht="15.75" customHeight="1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</row>
    <row r="929" ht="15.75" customHeight="1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</row>
    <row r="930" ht="15.75" customHeight="1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</row>
    <row r="931" ht="15.75" customHeight="1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</row>
    <row r="932" ht="15.75" customHeight="1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</row>
    <row r="933" ht="15.75" customHeight="1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</row>
    <row r="934" ht="15.75" customHeight="1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</row>
    <row r="935" ht="15.75" customHeight="1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</row>
    <row r="936" ht="15.75" customHeight="1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</row>
    <row r="937" ht="15.75" customHeight="1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</row>
    <row r="938" ht="15.75" customHeight="1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</row>
    <row r="939" ht="15.75" customHeight="1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</row>
    <row r="940" ht="15.75" customHeight="1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</row>
    <row r="941" ht="15.75" customHeight="1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</row>
    <row r="942" ht="15.75" customHeight="1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</row>
    <row r="943" ht="15.75" customHeight="1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</row>
    <row r="944" ht="15.75" customHeight="1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</row>
    <row r="945" ht="15.75" customHeight="1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</row>
    <row r="946" ht="15.75" customHeight="1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</row>
    <row r="947" ht="15.75" customHeight="1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</row>
    <row r="948" ht="15.75" customHeight="1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</row>
    <row r="949" ht="15.75" customHeight="1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</row>
    <row r="950" ht="15.75" customHeight="1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</row>
    <row r="951" ht="15.75" customHeight="1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</row>
    <row r="952" ht="15.75" customHeight="1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</row>
    <row r="953" ht="15.75" customHeight="1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</row>
    <row r="954" ht="15.75" customHeight="1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</row>
    <row r="955" ht="15.75" customHeight="1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</row>
    <row r="956" ht="15.75" customHeight="1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</row>
    <row r="957" ht="15.75" customHeight="1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</row>
    <row r="958" ht="15.75" customHeight="1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</row>
    <row r="959" ht="15.75" customHeight="1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</row>
    <row r="960" ht="15.75" customHeight="1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</row>
    <row r="961" ht="15.75" customHeight="1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</row>
    <row r="962" ht="15.75" customHeight="1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</row>
    <row r="963" ht="15.75" customHeight="1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</row>
    <row r="964" ht="15.75" customHeight="1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</row>
    <row r="965" ht="15.75" customHeight="1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</row>
    <row r="966" ht="15.75" customHeight="1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</row>
    <row r="967" ht="15.75" customHeight="1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</row>
    <row r="968" ht="15.75" customHeight="1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</row>
    <row r="969" ht="15.75" customHeight="1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</row>
    <row r="970" ht="15.75" customHeight="1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</row>
    <row r="971" ht="15.75" customHeight="1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</row>
    <row r="972" ht="15.75" customHeight="1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</row>
    <row r="973" ht="15.75" customHeight="1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</row>
    <row r="974" ht="15.75" customHeight="1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</row>
    <row r="975" ht="15.75" customHeight="1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</row>
    <row r="976" ht="15.75" customHeight="1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</row>
    <row r="977" ht="15.75" customHeight="1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</row>
    <row r="978" ht="15.75" customHeight="1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</row>
    <row r="979" ht="15.75" customHeight="1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</row>
    <row r="980" ht="15.75" customHeight="1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</row>
    <row r="981" ht="15.75" customHeight="1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</row>
    <row r="982" ht="15.75" customHeight="1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</row>
    <row r="983" ht="15.75" customHeight="1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</row>
    <row r="984" ht="15.75" customHeight="1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</row>
    <row r="985" ht="15.75" customHeight="1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</row>
    <row r="986" ht="15.75" customHeight="1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</row>
    <row r="987" ht="15.75" customHeight="1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</row>
    <row r="988" ht="15.75" customHeight="1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</row>
    <row r="989" ht="15.75" customHeight="1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</row>
    <row r="990" ht="15.75" customHeight="1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</row>
    <row r="991" ht="15.75" customHeight="1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</row>
  </sheetData>
  <mergeCells count="10">
    <mergeCell ref="A29:B29"/>
    <mergeCell ref="A31:B31"/>
    <mergeCell ref="A38:B38"/>
    <mergeCell ref="A1:E1"/>
    <mergeCell ref="B15:D15"/>
    <mergeCell ref="A19:B19"/>
    <mergeCell ref="A21:B21"/>
    <mergeCell ref="A23:B23"/>
    <mergeCell ref="A25:B25"/>
    <mergeCell ref="A27:B27"/>
  </mergeCells>
  <dataValidations>
    <dataValidation type="list" allowBlank="1" showErrorMessage="1" sqref="C31">
      <formula1>'Feuille de calcul PAJE au forfa'!$I$42:$I$43</formula1>
    </dataValidation>
    <dataValidation type="list" allowBlank="1" showErrorMessage="1" sqref="A15">
      <formula1>'Feuille de calcul PAJE au forfa'!$E$7:$E$12</formula1>
    </dataValidation>
    <dataValidation type="list" allowBlank="1" showErrorMessage="1" sqref="C23">
      <formula1>"Oui,Non"</formula1>
    </dataValidation>
    <dataValidation type="list" allowBlank="1" showErrorMessage="1" sqref="C21">
      <formula1>'Feuille de calcul PAJE au forfa'!$I$9:$I$15</formula1>
    </dataValidation>
    <dataValidation type="list" allowBlank="1" showErrorMessage="1" sqref="C27">
      <formula1>'Feuille de calcul PAJE au forfa'!$I$29:$I$30</formula1>
    </dataValidation>
    <dataValidation type="list" allowBlank="1" showErrorMessage="1" sqref="C29">
      <formula1>'Feuille de calcul PAJE au forfa'!$I$36:$I$37</formula1>
    </dataValidation>
    <dataValidation type="list" allowBlank="1" showErrorMessage="1" sqref="C13">
      <formula1>'Feuille de calcul PAJE au forfa'!$F$7:$G$7</formula1>
    </dataValidation>
    <dataValidation type="list" allowBlank="1" showErrorMessage="1" sqref="C25">
      <formula1>'Feuille de calcul PAJE au forfa'!$I$21:$I$22</formula1>
    </dataValidation>
    <dataValidation type="list" allowBlank="1" showErrorMessage="1" sqref="C11">
      <formula1>'Feuille de calcul PAJE au forfa'!$A$6:$A$16</formula1>
    </dataValidation>
    <dataValidation type="list" allowBlank="1" showErrorMessage="1" sqref="C38">
      <formula1>'Feuille de calcul PAJE au forfa'!$I$70:$I$71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9.14"/>
    <col customWidth="1" min="2" max="2" width="15.0"/>
    <col customWidth="1" min="3" max="3" width="23.43"/>
    <col customWidth="1" min="4" max="4" width="10.71"/>
    <col customWidth="1" min="5" max="5" width="14.86"/>
    <col customWidth="1" min="6" max="6" width="12.57"/>
    <col customWidth="1" min="7" max="20" width="10.71"/>
  </cols>
  <sheetData>
    <row r="1" ht="47.25" customHeight="1">
      <c r="A1" s="114" t="s">
        <v>70</v>
      </c>
    </row>
    <row r="2">
      <c r="A2" s="115"/>
      <c r="B2" s="115"/>
      <c r="C2" s="115"/>
      <c r="D2" s="115"/>
      <c r="E2" s="115"/>
    </row>
    <row r="3">
      <c r="A3" s="115"/>
      <c r="B3" s="115"/>
      <c r="C3" s="115"/>
      <c r="D3" s="115"/>
      <c r="E3" s="115"/>
    </row>
    <row r="4">
      <c r="A4" s="115"/>
      <c r="B4" s="115"/>
      <c r="C4" s="115"/>
      <c r="D4" s="115"/>
      <c r="E4" s="115"/>
    </row>
    <row r="5">
      <c r="A5" s="115"/>
      <c r="B5" s="115"/>
      <c r="C5" s="115"/>
      <c r="D5" s="115"/>
      <c r="E5" s="115"/>
    </row>
    <row r="6">
      <c r="A6" s="115"/>
      <c r="B6" s="115"/>
      <c r="C6" s="115"/>
      <c r="D6" s="115"/>
      <c r="E6" s="115"/>
    </row>
    <row r="7">
      <c r="A7" s="115"/>
      <c r="B7" s="115"/>
      <c r="C7" s="115"/>
      <c r="D7" s="115"/>
      <c r="E7" s="115"/>
    </row>
    <row r="8">
      <c r="A8" s="115"/>
      <c r="B8" s="115"/>
      <c r="C8" s="115"/>
      <c r="D8" s="115"/>
      <c r="E8" s="115"/>
    </row>
    <row r="10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>
      <c r="A11" s="116" t="s">
        <v>50</v>
      </c>
      <c r="C11" s="117" t="s">
        <v>71</v>
      </c>
      <c r="E11" s="3"/>
      <c r="G11" s="3"/>
    </row>
    <row r="12">
      <c r="A12" s="116"/>
      <c r="D12" s="3"/>
      <c r="F12" s="3"/>
    </row>
    <row r="13">
      <c r="A13" s="116" t="s">
        <v>72</v>
      </c>
      <c r="C13" s="117" t="s">
        <v>52</v>
      </c>
      <c r="E13" s="3"/>
      <c r="G13" s="3"/>
    </row>
    <row r="14">
      <c r="A14" s="118"/>
      <c r="B14" s="118"/>
      <c r="C14" s="118"/>
      <c r="D14" s="14"/>
      <c r="E14" s="3"/>
      <c r="F14" s="3"/>
    </row>
    <row r="15">
      <c r="A15" s="116" t="s">
        <v>73</v>
      </c>
      <c r="C15" s="119" t="s">
        <v>74</v>
      </c>
      <c r="D15" s="3"/>
    </row>
    <row r="16">
      <c r="A16" s="18"/>
      <c r="C16" s="19"/>
      <c r="E16" s="3"/>
      <c r="F16" s="22"/>
      <c r="G16" s="3"/>
    </row>
    <row r="17">
      <c r="A17" s="116" t="s">
        <v>75</v>
      </c>
      <c r="C17" s="120">
        <v>50.0</v>
      </c>
      <c r="D17" s="3"/>
      <c r="E17" s="22"/>
      <c r="F17" s="3"/>
    </row>
    <row r="18">
      <c r="A18" s="18"/>
      <c r="C18" s="19"/>
      <c r="E18" s="3"/>
      <c r="F18" s="22"/>
      <c r="G18" s="3"/>
    </row>
    <row r="19">
      <c r="A19" s="121" t="s">
        <v>76</v>
      </c>
      <c r="C19" s="122">
        <f>'Feuille de calcul PAJE à lheure'!F33</f>
        <v>200</v>
      </c>
      <c r="E19" s="3"/>
      <c r="F19" s="22"/>
      <c r="G19" s="3"/>
    </row>
    <row r="20">
      <c r="A20" s="18"/>
      <c r="C20" s="19"/>
      <c r="E20" s="3"/>
      <c r="F20" s="22"/>
      <c r="G20" s="3"/>
    </row>
    <row r="21">
      <c r="A21" s="18" t="s">
        <v>10</v>
      </c>
      <c r="C21" s="19"/>
      <c r="E21" s="3"/>
      <c r="F21" s="22"/>
      <c r="G21" s="3"/>
    </row>
    <row r="22">
      <c r="E22" s="14"/>
      <c r="F22" s="14"/>
      <c r="G22" s="3"/>
    </row>
    <row r="23">
      <c r="A23" s="123" t="s">
        <v>54</v>
      </c>
      <c r="C23" s="124">
        <v>100.0</v>
      </c>
      <c r="E23" s="28"/>
      <c r="F23" s="29"/>
      <c r="G23" s="3"/>
    </row>
    <row r="24">
      <c r="A24" s="125"/>
      <c r="B24" s="125"/>
      <c r="D24" s="28"/>
      <c r="E24" s="29"/>
      <c r="F24" s="3"/>
    </row>
    <row r="25">
      <c r="A25" s="125" t="s">
        <v>55</v>
      </c>
      <c r="C25" s="126">
        <v>1.0</v>
      </c>
      <c r="E25" s="28"/>
      <c r="F25" s="29"/>
      <c r="G25" s="3"/>
    </row>
    <row r="26">
      <c r="A26" s="125"/>
      <c r="B26" s="125"/>
      <c r="D26" s="28"/>
      <c r="E26" s="29"/>
      <c r="F26" s="3"/>
    </row>
    <row r="27">
      <c r="A27" s="125" t="s">
        <v>77</v>
      </c>
      <c r="C27" s="126" t="s">
        <v>57</v>
      </c>
      <c r="E27" s="28"/>
      <c r="F27" s="29"/>
      <c r="G27" s="3"/>
    </row>
    <row r="28">
      <c r="A28" s="125"/>
      <c r="B28" s="125"/>
      <c r="D28" s="28"/>
      <c r="E28" s="29"/>
      <c r="F28" s="3"/>
    </row>
    <row r="29">
      <c r="A29" s="127" t="s">
        <v>78</v>
      </c>
      <c r="B29" s="128"/>
      <c r="C29" s="129">
        <f>'Feuille de calcul PAJE à lheure'!F41</f>
        <v>1630</v>
      </c>
      <c r="E29" s="28"/>
      <c r="F29" s="29"/>
      <c r="G29" s="3"/>
    </row>
    <row r="30">
      <c r="A30" s="125"/>
      <c r="B30" s="125"/>
      <c r="C30" s="126"/>
      <c r="E30" s="28"/>
      <c r="F30" s="29"/>
      <c r="G30" s="3"/>
    </row>
    <row r="31">
      <c r="A31" s="125" t="s">
        <v>79</v>
      </c>
      <c r="C31" s="126" t="s">
        <v>59</v>
      </c>
      <c r="E31" s="28"/>
      <c r="F31" s="29"/>
      <c r="G31" s="3"/>
    </row>
    <row r="32">
      <c r="A32" s="130"/>
      <c r="B32" s="130"/>
      <c r="C32" s="126"/>
      <c r="E32" s="28"/>
      <c r="F32" s="29"/>
      <c r="G32" s="3"/>
    </row>
    <row r="33">
      <c r="A33" s="130" t="s">
        <v>60</v>
      </c>
      <c r="C33" s="126" t="s">
        <v>80</v>
      </c>
      <c r="E33" s="28"/>
      <c r="F33" s="29"/>
      <c r="G33" s="3"/>
    </row>
    <row r="34">
      <c r="A34" s="130"/>
      <c r="B34" s="130"/>
      <c r="D34" s="28"/>
      <c r="E34" s="29"/>
      <c r="F34" s="3"/>
    </row>
    <row r="35">
      <c r="A35" s="130" t="s">
        <v>61</v>
      </c>
      <c r="C35" s="126" t="s">
        <v>57</v>
      </c>
      <c r="E35" s="28"/>
      <c r="F35" s="29"/>
      <c r="G35" s="3"/>
    </row>
    <row r="36">
      <c r="A36" s="130"/>
      <c r="B36" s="130"/>
      <c r="D36" s="28"/>
      <c r="E36" s="29"/>
      <c r="F36" s="3"/>
    </row>
    <row r="37">
      <c r="A37" s="130" t="s">
        <v>62</v>
      </c>
      <c r="C37" s="126" t="s">
        <v>80</v>
      </c>
      <c r="E37" s="28"/>
      <c r="F37" s="29"/>
      <c r="G37" s="3"/>
    </row>
    <row r="38">
      <c r="E38" s="28"/>
      <c r="F38" s="3"/>
      <c r="G38" s="3"/>
    </row>
    <row r="39">
      <c r="A39" s="131" t="s">
        <v>63</v>
      </c>
      <c r="B39" s="132"/>
      <c r="C39" s="118">
        <f>'Feuille de calcul PAJE à lheure'!K61</f>
        <v>601.419</v>
      </c>
      <c r="E39" s="28"/>
      <c r="F39" s="29"/>
      <c r="G39" s="3"/>
    </row>
    <row r="40">
      <c r="E40" s="28"/>
      <c r="F40" s="29"/>
      <c r="G40" s="3"/>
    </row>
    <row r="41">
      <c r="A41" s="133" t="s">
        <v>17</v>
      </c>
      <c r="C41" s="134">
        <f>C29-C39</f>
        <v>1028.581</v>
      </c>
      <c r="D41" s="135"/>
      <c r="E41" s="28"/>
      <c r="F41" s="29"/>
      <c r="G41" s="3"/>
    </row>
    <row r="42">
      <c r="A42" s="133" t="s">
        <v>18</v>
      </c>
      <c r="B42" s="3"/>
      <c r="C42" s="134">
        <f>C41*12</f>
        <v>12342.972</v>
      </c>
      <c r="E42" s="28"/>
      <c r="F42" s="29"/>
      <c r="G42" s="3"/>
    </row>
    <row r="43">
      <c r="A43" s="3"/>
      <c r="B43" s="3"/>
      <c r="C43" s="3"/>
      <c r="D43" s="3"/>
      <c r="E43" s="28"/>
      <c r="F43" s="29"/>
      <c r="G43" s="3"/>
    </row>
    <row r="44" ht="15.75" customHeight="1">
      <c r="A44" s="130" t="s">
        <v>66</v>
      </c>
      <c r="C44" s="136" t="s">
        <v>57</v>
      </c>
    </row>
    <row r="45" ht="15.75" customHeight="1">
      <c r="A45" s="137"/>
      <c r="B45" s="132"/>
      <c r="C45" s="24"/>
    </row>
    <row r="46" ht="15.75" customHeight="1">
      <c r="A46" s="131" t="s">
        <v>67</v>
      </c>
      <c r="B46" s="132"/>
      <c r="C46" s="118">
        <f>'Feuille de calcul PAJE à lheure'!L73</f>
        <v>1750</v>
      </c>
    </row>
    <row r="47" ht="15.75" customHeight="1"/>
    <row r="48" ht="15.75" customHeight="1">
      <c r="A48" s="138" t="s">
        <v>81</v>
      </c>
      <c r="C48" s="139">
        <f>C49/12</f>
        <v>882.7476667</v>
      </c>
    </row>
    <row r="49" ht="15.75" customHeight="1">
      <c r="A49" s="138" t="s">
        <v>82</v>
      </c>
      <c r="C49" s="139">
        <f>C42-C46</f>
        <v>10592.972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9">
    <mergeCell ref="A37:B37"/>
    <mergeCell ref="A44:B44"/>
    <mergeCell ref="A1:E1"/>
    <mergeCell ref="A23:B23"/>
    <mergeCell ref="A25:B25"/>
    <mergeCell ref="A27:B27"/>
    <mergeCell ref="A31:B31"/>
    <mergeCell ref="A33:B33"/>
    <mergeCell ref="A35:B35"/>
  </mergeCells>
  <dataValidations>
    <dataValidation type="list" allowBlank="1" showErrorMessage="1" sqref="C35">
      <formula1>'Feuille de calcul PAJE à lheure'!$J$36:$J$37</formula1>
    </dataValidation>
    <dataValidation type="list" allowBlank="1" showErrorMessage="1" sqref="C11">
      <formula1>'Feuille de calcul PAJE à lheure'!$A$6:$A$7</formula1>
    </dataValidation>
    <dataValidation type="list" allowBlank="1" showErrorMessage="1" sqref="C27">
      <formula1>"Oui,Non"</formula1>
    </dataValidation>
    <dataValidation type="list" allowBlank="1" showErrorMessage="1" sqref="C25">
      <formula1>'Feuille de calcul PAJE au forfa'!$I$9:$I$15</formula1>
    </dataValidation>
    <dataValidation type="list" allowBlank="1" showErrorMessage="1" sqref="C15">
      <formula1>'Feuille de calcul PAJE à lheure'!$E$44:$E$48</formula1>
    </dataValidation>
    <dataValidation type="list" allowBlank="1" showErrorMessage="1" sqref="C13">
      <formula1>'Feuille de calcul PAJE au forfa'!$F$7:$G$7</formula1>
    </dataValidation>
    <dataValidation type="list" allowBlank="1" showErrorMessage="1" sqref="C31">
      <formula1>'Feuille de calcul PAJE à lheure'!$J$21:$J$22</formula1>
    </dataValidation>
    <dataValidation type="list" allowBlank="1" showErrorMessage="1" sqref="C37">
      <formula1>'Feuille de calcul PAJE à lheure'!$J$42:$J$43</formula1>
    </dataValidation>
    <dataValidation type="list" allowBlank="1" showErrorMessage="1" sqref="C33">
      <formula1>'Feuille de calcul PAJE à lheure'!$J$29:$J$30</formula1>
    </dataValidation>
    <dataValidation type="list" allowBlank="1" showErrorMessage="1" sqref="C44">
      <formula1>'Feuille de calcul PAJE à lheure'!$J$70:$J$71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38.14"/>
    <col customWidth="1" min="3" max="3" width="6.0"/>
    <col customWidth="1" min="4" max="4" width="8.43"/>
    <col customWidth="1" min="5" max="5" width="17.0"/>
    <col customWidth="1" min="6" max="6" width="18.57"/>
    <col customWidth="1" min="7" max="7" width="21.14"/>
    <col customWidth="1" min="8" max="8" width="10.71"/>
    <col customWidth="1" min="9" max="9" width="21.86"/>
    <col customWidth="1" min="10" max="10" width="12.43"/>
    <col customWidth="1" min="11" max="12" width="11.29"/>
    <col customWidth="1" min="13" max="13" width="12.14"/>
    <col customWidth="1" min="14" max="16" width="10.71"/>
    <col customWidth="1" min="17" max="17" width="14.71"/>
    <col customWidth="1" min="18" max="35" width="10.71"/>
    <col customWidth="1" min="36" max="36" width="12.57"/>
    <col customWidth="1" min="37" max="39" width="10.71"/>
  </cols>
  <sheetData>
    <row r="1">
      <c r="A1" s="140" t="s">
        <v>83</v>
      </c>
      <c r="D1" s="141"/>
      <c r="I1" s="116" t="s">
        <v>84</v>
      </c>
      <c r="J1" s="142" t="s">
        <v>85</v>
      </c>
    </row>
    <row r="2">
      <c r="A2" s="143" t="s">
        <v>86</v>
      </c>
      <c r="B2" s="7"/>
      <c r="C2" s="7"/>
      <c r="D2" s="144"/>
      <c r="E2" s="7" t="s">
        <v>87</v>
      </c>
      <c r="I2" s="7" t="s">
        <v>88</v>
      </c>
    </row>
    <row r="3">
      <c r="D3" s="141"/>
      <c r="I3" s="145" t="s">
        <v>89</v>
      </c>
      <c r="Q3" s="146" t="s">
        <v>55</v>
      </c>
      <c r="R3" s="147"/>
      <c r="S3" s="147"/>
      <c r="T3" s="148">
        <f>'Calculette PAJE au forfait'!C21</f>
        <v>2</v>
      </c>
      <c r="Y3" s="146" t="s">
        <v>77</v>
      </c>
      <c r="Z3" s="147"/>
      <c r="AA3" s="147"/>
      <c r="AB3" s="148" t="str">
        <f>'Calculette PAJE au forfait'!C23</f>
        <v>Non</v>
      </c>
      <c r="AG3" s="146" t="str">
        <f>'Calculette PAJE au forfait'!A19</f>
        <v>Revenus N-2</v>
      </c>
      <c r="AH3" s="147"/>
      <c r="AI3" s="147"/>
      <c r="AJ3" s="149">
        <f>'Calculette PAJE au forfait'!C19</f>
        <v>67000</v>
      </c>
    </row>
    <row r="4" ht="36.0" customHeight="1">
      <c r="A4" s="150"/>
      <c r="B4" s="150"/>
      <c r="C4" s="150"/>
      <c r="D4" s="151"/>
      <c r="E4" s="150"/>
      <c r="F4" s="150"/>
      <c r="G4" s="150"/>
      <c r="H4" s="152"/>
      <c r="I4" s="152"/>
      <c r="J4" s="153"/>
      <c r="K4" s="153"/>
      <c r="L4" s="153"/>
      <c r="M4" s="154"/>
      <c r="N4" s="154"/>
      <c r="O4" s="154"/>
      <c r="P4" s="152"/>
      <c r="Q4" s="152"/>
      <c r="R4" s="155"/>
      <c r="S4" s="155"/>
      <c r="T4" s="156"/>
      <c r="U4" s="157"/>
      <c r="V4" s="157"/>
      <c r="W4" s="157"/>
      <c r="X4" s="152"/>
      <c r="Y4" s="152"/>
      <c r="Z4" s="158" t="s">
        <v>57</v>
      </c>
      <c r="AA4" s="158" t="s">
        <v>57</v>
      </c>
      <c r="AB4" s="159" t="s">
        <v>57</v>
      </c>
      <c r="AC4" s="160" t="s">
        <v>80</v>
      </c>
      <c r="AD4" s="160" t="s">
        <v>80</v>
      </c>
      <c r="AE4" s="160" t="s">
        <v>80</v>
      </c>
      <c r="AF4" s="154"/>
      <c r="AG4" s="152"/>
      <c r="AH4" s="155"/>
      <c r="AI4" s="155"/>
      <c r="AJ4" s="156"/>
      <c r="AK4" s="157"/>
      <c r="AL4" s="157"/>
      <c r="AM4" s="157"/>
    </row>
    <row r="5" ht="41.25" customHeight="1">
      <c r="A5" s="150"/>
      <c r="B5" s="150"/>
      <c r="C5" s="150"/>
      <c r="D5" s="151"/>
      <c r="E5" s="150"/>
      <c r="F5" s="150"/>
      <c r="G5" s="150"/>
      <c r="H5" s="152"/>
      <c r="I5" s="152"/>
      <c r="J5" s="161" t="s">
        <v>90</v>
      </c>
      <c r="K5" s="162"/>
      <c r="L5" s="163"/>
      <c r="M5" s="164" t="str">
        <f>I16</f>
        <v>plafond majoré de 40% si vous élevez seul votre ou vos enfant(s)</v>
      </c>
      <c r="N5" s="162"/>
      <c r="O5" s="163"/>
      <c r="P5" s="152"/>
      <c r="Q5" s="152"/>
      <c r="R5" s="161" t="s">
        <v>90</v>
      </c>
      <c r="S5" s="162"/>
      <c r="T5" s="163"/>
      <c r="U5" s="164" t="str">
        <f>M5</f>
        <v>plafond majoré de 40% si vous élevez seul votre ou vos enfant(s)</v>
      </c>
      <c r="V5" s="162"/>
      <c r="W5" s="163"/>
      <c r="X5" s="152"/>
      <c r="Y5" s="152"/>
      <c r="Z5" s="161" t="s">
        <v>90</v>
      </c>
      <c r="AA5" s="162"/>
      <c r="AB5" s="163"/>
      <c r="AC5" s="164" t="str">
        <f>U5</f>
        <v>plafond majoré de 40% si vous élevez seul votre ou vos enfant(s)</v>
      </c>
      <c r="AD5" s="162"/>
      <c r="AE5" s="163"/>
      <c r="AF5" s="154"/>
      <c r="AG5" s="152"/>
      <c r="AH5" s="161" t="s">
        <v>90</v>
      </c>
      <c r="AI5" s="162"/>
      <c r="AJ5" s="163"/>
      <c r="AK5" s="164" t="str">
        <f>AC5</f>
        <v>plafond majoré de 40% si vous élevez seul votre ou vos enfant(s)</v>
      </c>
      <c r="AL5" s="162"/>
      <c r="AM5" s="163"/>
    </row>
    <row r="6" ht="19.5" customHeight="1">
      <c r="A6" s="153" t="s">
        <v>50</v>
      </c>
      <c r="B6" s="153" t="s">
        <v>91</v>
      </c>
      <c r="C6" s="153"/>
      <c r="D6" s="165"/>
      <c r="E6" s="166" t="s">
        <v>92</v>
      </c>
      <c r="F6" s="12"/>
      <c r="G6" s="13"/>
      <c r="H6" s="152"/>
      <c r="I6" s="152"/>
      <c r="J6" s="167" t="s">
        <v>93</v>
      </c>
      <c r="K6" s="168" t="s">
        <v>94</v>
      </c>
      <c r="L6" s="169" t="s">
        <v>95</v>
      </c>
      <c r="M6" s="167" t="s">
        <v>93</v>
      </c>
      <c r="N6" s="168" t="s">
        <v>94</v>
      </c>
      <c r="O6" s="169" t="s">
        <v>95</v>
      </c>
      <c r="P6" s="152"/>
      <c r="Q6" s="152"/>
      <c r="R6" s="167" t="s">
        <v>93</v>
      </c>
      <c r="S6" s="168" t="s">
        <v>94</v>
      </c>
      <c r="T6" s="169" t="s">
        <v>95</v>
      </c>
      <c r="U6" s="167" t="s">
        <v>93</v>
      </c>
      <c r="V6" s="168" t="s">
        <v>94</v>
      </c>
      <c r="W6" s="169" t="s">
        <v>95</v>
      </c>
      <c r="X6" s="152"/>
      <c r="Y6" s="152"/>
      <c r="Z6" s="167" t="s">
        <v>93</v>
      </c>
      <c r="AA6" s="168" t="s">
        <v>94</v>
      </c>
      <c r="AB6" s="169" t="s">
        <v>95</v>
      </c>
      <c r="AC6" s="167" t="s">
        <v>93</v>
      </c>
      <c r="AD6" s="168" t="s">
        <v>94</v>
      </c>
      <c r="AE6" s="169" t="s">
        <v>95</v>
      </c>
      <c r="AF6" s="150"/>
      <c r="AG6" s="152"/>
      <c r="AH6" s="167" t="s">
        <v>93</v>
      </c>
      <c r="AI6" s="168" t="s">
        <v>94</v>
      </c>
      <c r="AJ6" s="169" t="s">
        <v>95</v>
      </c>
      <c r="AK6" s="167" t="s">
        <v>93</v>
      </c>
      <c r="AL6" s="168" t="s">
        <v>94</v>
      </c>
      <c r="AM6" s="169" t="s">
        <v>95</v>
      </c>
    </row>
    <row r="7" ht="21.0" customHeight="1">
      <c r="A7" s="170" t="s">
        <v>96</v>
      </c>
      <c r="B7" s="170" t="s">
        <v>92</v>
      </c>
      <c r="C7" s="152"/>
      <c r="D7" s="171"/>
      <c r="E7" s="172" t="s">
        <v>73</v>
      </c>
      <c r="F7" s="173" t="s">
        <v>52</v>
      </c>
      <c r="G7" s="173" t="s">
        <v>97</v>
      </c>
      <c r="H7" s="152"/>
      <c r="I7" s="174" t="s">
        <v>98</v>
      </c>
      <c r="J7" s="175" t="s">
        <v>99</v>
      </c>
      <c r="K7" s="176"/>
      <c r="L7" s="177"/>
      <c r="M7" s="175" t="s">
        <v>99</v>
      </c>
      <c r="N7" s="176"/>
      <c r="O7" s="177"/>
      <c r="P7" s="152"/>
      <c r="Q7" s="174" t="s">
        <v>98</v>
      </c>
      <c r="R7" s="175" t="s">
        <v>99</v>
      </c>
      <c r="S7" s="176"/>
      <c r="T7" s="177"/>
      <c r="U7" s="175" t="s">
        <v>99</v>
      </c>
      <c r="V7" s="176"/>
      <c r="W7" s="177"/>
      <c r="X7" s="152"/>
      <c r="Y7" s="174" t="s">
        <v>98</v>
      </c>
      <c r="Z7" s="175" t="s">
        <v>99</v>
      </c>
      <c r="AA7" s="176"/>
      <c r="AB7" s="177"/>
      <c r="AC7" s="175" t="s">
        <v>99</v>
      </c>
      <c r="AD7" s="176"/>
      <c r="AE7" s="177"/>
      <c r="AF7" s="178"/>
      <c r="AG7" s="174" t="s">
        <v>98</v>
      </c>
      <c r="AH7" s="175" t="s">
        <v>99</v>
      </c>
      <c r="AI7" s="176"/>
      <c r="AJ7" s="177"/>
      <c r="AK7" s="175" t="s">
        <v>99</v>
      </c>
      <c r="AL7" s="176"/>
      <c r="AM7" s="177"/>
    </row>
    <row r="8" ht="19.5" customHeight="1">
      <c r="A8" s="170" t="s">
        <v>100</v>
      </c>
      <c r="B8" s="170" t="s">
        <v>92</v>
      </c>
      <c r="C8" s="179"/>
      <c r="D8" s="180" t="str">
        <f t="shared" ref="D8:D12" si="1">$E$6&amp;E8</f>
        <v>Forfaits (€) Grille nouvelles familles Régions5 jours</v>
      </c>
      <c r="E8" s="181" t="s">
        <v>74</v>
      </c>
      <c r="F8" s="182">
        <v>1720.0</v>
      </c>
      <c r="G8" s="183">
        <f t="shared" ref="G8:G12" si="2">F8-$F$25</f>
        <v>1531.25</v>
      </c>
      <c r="H8" s="152"/>
      <c r="I8" s="184" t="s">
        <v>101</v>
      </c>
      <c r="J8" s="185" t="s">
        <v>102</v>
      </c>
      <c r="K8" s="186" t="s">
        <v>103</v>
      </c>
      <c r="L8" s="187" t="s">
        <v>104</v>
      </c>
      <c r="M8" s="185" t="s">
        <v>102</v>
      </c>
      <c r="N8" s="186" t="s">
        <v>103</v>
      </c>
      <c r="O8" s="187" t="s">
        <v>104</v>
      </c>
      <c r="P8" s="152"/>
      <c r="Q8" s="184" t="s">
        <v>101</v>
      </c>
      <c r="R8" s="185" t="s">
        <v>102</v>
      </c>
      <c r="S8" s="186" t="s">
        <v>103</v>
      </c>
      <c r="T8" s="187" t="s">
        <v>104</v>
      </c>
      <c r="U8" s="185" t="s">
        <v>102</v>
      </c>
      <c r="V8" s="186" t="s">
        <v>103</v>
      </c>
      <c r="W8" s="187" t="s">
        <v>104</v>
      </c>
      <c r="X8" s="152"/>
      <c r="Y8" s="184" t="s">
        <v>101</v>
      </c>
      <c r="Z8" s="185" t="s">
        <v>102</v>
      </c>
      <c r="AA8" s="186" t="s">
        <v>103</v>
      </c>
      <c r="AB8" s="187" t="s">
        <v>104</v>
      </c>
      <c r="AC8" s="185" t="s">
        <v>102</v>
      </c>
      <c r="AD8" s="186" t="s">
        <v>103</v>
      </c>
      <c r="AE8" s="187" t="s">
        <v>104</v>
      </c>
      <c r="AF8" s="178"/>
      <c r="AG8" s="184" t="s">
        <v>101</v>
      </c>
      <c r="AH8" s="185" t="s">
        <v>102</v>
      </c>
      <c r="AI8" s="186" t="s">
        <v>103</v>
      </c>
      <c r="AJ8" s="187" t="s">
        <v>104</v>
      </c>
      <c r="AK8" s="185" t="s">
        <v>102</v>
      </c>
      <c r="AL8" s="186" t="s">
        <v>103</v>
      </c>
      <c r="AM8" s="187" t="s">
        <v>104</v>
      </c>
    </row>
    <row r="9" ht="19.5" customHeight="1">
      <c r="A9" s="170" t="s">
        <v>105</v>
      </c>
      <c r="B9" s="170" t="s">
        <v>92</v>
      </c>
      <c r="C9" s="179"/>
      <c r="D9" s="180" t="str">
        <f t="shared" si="1"/>
        <v>Forfaits (€) Grille nouvelles familles Régions4 jours</v>
      </c>
      <c r="E9" s="181" t="s">
        <v>53</v>
      </c>
      <c r="F9" s="182">
        <v>1500.0</v>
      </c>
      <c r="G9" s="183">
        <f t="shared" si="2"/>
        <v>1311.25</v>
      </c>
      <c r="H9" s="152"/>
      <c r="I9" s="188">
        <v>1.0</v>
      </c>
      <c r="J9" s="189">
        <v>22809.0</v>
      </c>
      <c r="K9" s="190">
        <v>50686.0</v>
      </c>
      <c r="L9" s="191">
        <v>50686.0</v>
      </c>
      <c r="M9" s="192">
        <f t="shared" ref="M9:O9" si="3">J9*(1+$M$16/100)</f>
        <v>31932.6</v>
      </c>
      <c r="N9" s="193">
        <f t="shared" si="3"/>
        <v>70960.4</v>
      </c>
      <c r="O9" s="194">
        <f t="shared" si="3"/>
        <v>70960.4</v>
      </c>
      <c r="P9" s="152"/>
      <c r="Q9" s="188">
        <v>1.0</v>
      </c>
      <c r="R9" s="192">
        <f t="shared" ref="R9:W9" si="4">IF($T$3=$Q9,J9,0)</f>
        <v>0</v>
      </c>
      <c r="S9" s="195">
        <f t="shared" si="4"/>
        <v>0</v>
      </c>
      <c r="T9" s="194">
        <f t="shared" si="4"/>
        <v>0</v>
      </c>
      <c r="U9" s="192">
        <f t="shared" si="4"/>
        <v>0</v>
      </c>
      <c r="V9" s="193">
        <f t="shared" si="4"/>
        <v>0</v>
      </c>
      <c r="W9" s="194">
        <f t="shared" si="4"/>
        <v>0</v>
      </c>
      <c r="X9" s="152"/>
      <c r="Y9" s="188">
        <v>1.0</v>
      </c>
      <c r="Z9" s="192">
        <f t="shared" ref="Z9:AE9" si="5">IF($AB$3=Z$4,R9,0)</f>
        <v>0</v>
      </c>
      <c r="AA9" s="195">
        <f t="shared" si="5"/>
        <v>0</v>
      </c>
      <c r="AB9" s="194">
        <f t="shared" si="5"/>
        <v>0</v>
      </c>
      <c r="AC9" s="192">
        <f t="shared" si="5"/>
        <v>0</v>
      </c>
      <c r="AD9" s="193">
        <f t="shared" si="5"/>
        <v>0</v>
      </c>
      <c r="AE9" s="194">
        <f t="shared" si="5"/>
        <v>0</v>
      </c>
      <c r="AF9" s="196"/>
      <c r="AG9" s="188">
        <v>1.0</v>
      </c>
      <c r="AH9" s="197">
        <f t="shared" ref="AH9:AH15" si="9">IF(Z9=0,0,1)*IF($AJ$3&lt;Z9,1,0)</f>
        <v>0</v>
      </c>
      <c r="AI9" s="198">
        <f t="shared" ref="AI9:AI15" si="10">IF(AA9=0,0,1-AJ9-AH9)</f>
        <v>0</v>
      </c>
      <c r="AJ9" s="199">
        <f t="shared" ref="AJ9:AJ15" si="11">IF(AB9=0,0,1)*IF($AJ$3&gt;AB9,1,0)</f>
        <v>0</v>
      </c>
      <c r="AK9" s="197">
        <f t="shared" ref="AK9:AK15" si="12">IF(AC9=0,0,1)*IF($AJ$3&lt;AC9,1,0)</f>
        <v>0</v>
      </c>
      <c r="AL9" s="200">
        <f t="shared" ref="AL9:AL15" si="13">IF(AD9=0,0,1-AM9-AK9)</f>
        <v>0</v>
      </c>
      <c r="AM9" s="199">
        <f t="shared" ref="AM9:AM15" si="14">IF(AE9=0,0,1)*IF($AJ$3&gt;AE9,1,0)</f>
        <v>0</v>
      </c>
    </row>
    <row r="10" ht="19.5" customHeight="1">
      <c r="A10" s="170" t="s">
        <v>106</v>
      </c>
      <c r="B10" s="170" t="s">
        <v>92</v>
      </c>
      <c r="C10" s="179"/>
      <c r="D10" s="180" t="str">
        <f t="shared" si="1"/>
        <v>Forfaits (€) Grille nouvelles familles Régions3 jours</v>
      </c>
      <c r="E10" s="181" t="s">
        <v>107</v>
      </c>
      <c r="F10" s="182">
        <v>1220.0</v>
      </c>
      <c r="G10" s="183">
        <f t="shared" si="2"/>
        <v>1031.25</v>
      </c>
      <c r="H10" s="152"/>
      <c r="I10" s="201">
        <v>2.0</v>
      </c>
      <c r="J10" s="202">
        <v>26046.0</v>
      </c>
      <c r="K10" s="203">
        <v>57881.0</v>
      </c>
      <c r="L10" s="204">
        <v>57881.0</v>
      </c>
      <c r="M10" s="205">
        <f t="shared" ref="M10:O10" si="6">J10*(1+$M$16/100)</f>
        <v>36464.4</v>
      </c>
      <c r="N10" s="206">
        <f t="shared" si="6"/>
        <v>81033.4</v>
      </c>
      <c r="O10" s="207">
        <f t="shared" si="6"/>
        <v>81033.4</v>
      </c>
      <c r="P10" s="152"/>
      <c r="Q10" s="201">
        <v>2.0</v>
      </c>
      <c r="R10" s="205">
        <f t="shared" ref="R10:W10" si="7">IF($T$3=$Q10,J10,0)</f>
        <v>26046</v>
      </c>
      <c r="S10" s="208">
        <f t="shared" si="7"/>
        <v>57881</v>
      </c>
      <c r="T10" s="207">
        <f t="shared" si="7"/>
        <v>57881</v>
      </c>
      <c r="U10" s="205">
        <f t="shared" si="7"/>
        <v>36464.4</v>
      </c>
      <c r="V10" s="206">
        <f t="shared" si="7"/>
        <v>81033.4</v>
      </c>
      <c r="W10" s="207">
        <f t="shared" si="7"/>
        <v>81033.4</v>
      </c>
      <c r="X10" s="152"/>
      <c r="Y10" s="201">
        <v>2.0</v>
      </c>
      <c r="Z10" s="205">
        <f t="shared" ref="Z10:AE10" si="8">IF($AB$3=Z$4,R10,0)</f>
        <v>26046</v>
      </c>
      <c r="AA10" s="208">
        <f t="shared" si="8"/>
        <v>57881</v>
      </c>
      <c r="AB10" s="207">
        <f t="shared" si="8"/>
        <v>57881</v>
      </c>
      <c r="AC10" s="205">
        <f t="shared" si="8"/>
        <v>0</v>
      </c>
      <c r="AD10" s="206">
        <f t="shared" si="8"/>
        <v>0</v>
      </c>
      <c r="AE10" s="207">
        <f t="shared" si="8"/>
        <v>0</v>
      </c>
      <c r="AF10" s="196"/>
      <c r="AG10" s="201">
        <v>2.0</v>
      </c>
      <c r="AH10" s="209">
        <f t="shared" si="9"/>
        <v>0</v>
      </c>
      <c r="AI10" s="210">
        <f t="shared" si="10"/>
        <v>0</v>
      </c>
      <c r="AJ10" s="211">
        <f t="shared" si="11"/>
        <v>1</v>
      </c>
      <c r="AK10" s="209">
        <f t="shared" si="12"/>
        <v>0</v>
      </c>
      <c r="AL10" s="212">
        <f t="shared" si="13"/>
        <v>0</v>
      </c>
      <c r="AM10" s="211">
        <f t="shared" si="14"/>
        <v>0</v>
      </c>
    </row>
    <row r="11" ht="19.5" customHeight="1">
      <c r="A11" s="170" t="s">
        <v>108</v>
      </c>
      <c r="B11" s="170" t="s">
        <v>92</v>
      </c>
      <c r="C11" s="179"/>
      <c r="D11" s="180" t="str">
        <f t="shared" si="1"/>
        <v>Forfaits (€) Grille nouvelles familles Régions2 jours</v>
      </c>
      <c r="E11" s="181" t="s">
        <v>109</v>
      </c>
      <c r="F11" s="182">
        <v>880.0</v>
      </c>
      <c r="G11" s="183">
        <f t="shared" si="2"/>
        <v>691.25</v>
      </c>
      <c r="H11" s="152"/>
      <c r="I11" s="201">
        <v>3.0</v>
      </c>
      <c r="J11" s="202">
        <v>29283.0</v>
      </c>
      <c r="K11" s="203">
        <v>65076.0</v>
      </c>
      <c r="L11" s="204">
        <v>65076.0</v>
      </c>
      <c r="M11" s="205">
        <f t="shared" ref="M11:O11" si="15">J11*(1+$M$16/100)</f>
        <v>40996.2</v>
      </c>
      <c r="N11" s="206">
        <f t="shared" si="15"/>
        <v>91106.4</v>
      </c>
      <c r="O11" s="207">
        <f t="shared" si="15"/>
        <v>91106.4</v>
      </c>
      <c r="P11" s="152"/>
      <c r="Q11" s="201">
        <v>3.0</v>
      </c>
      <c r="R11" s="205">
        <f t="shared" ref="R11:W11" si="16">IF($T$3=$Q11,J11,0)</f>
        <v>0</v>
      </c>
      <c r="S11" s="208">
        <f t="shared" si="16"/>
        <v>0</v>
      </c>
      <c r="T11" s="207">
        <f t="shared" si="16"/>
        <v>0</v>
      </c>
      <c r="U11" s="205">
        <f t="shared" si="16"/>
        <v>0</v>
      </c>
      <c r="V11" s="206">
        <f t="shared" si="16"/>
        <v>0</v>
      </c>
      <c r="W11" s="207">
        <f t="shared" si="16"/>
        <v>0</v>
      </c>
      <c r="X11" s="152"/>
      <c r="Y11" s="201">
        <v>3.0</v>
      </c>
      <c r="Z11" s="205">
        <f t="shared" ref="Z11:AE11" si="17">IF($AB$3=Z$4,R11,0)</f>
        <v>0</v>
      </c>
      <c r="AA11" s="208">
        <f t="shared" si="17"/>
        <v>0</v>
      </c>
      <c r="AB11" s="207">
        <f t="shared" si="17"/>
        <v>0</v>
      </c>
      <c r="AC11" s="205">
        <f t="shared" si="17"/>
        <v>0</v>
      </c>
      <c r="AD11" s="206">
        <f t="shared" si="17"/>
        <v>0</v>
      </c>
      <c r="AE11" s="207">
        <f t="shared" si="17"/>
        <v>0</v>
      </c>
      <c r="AF11" s="196"/>
      <c r="AG11" s="201">
        <v>3.0</v>
      </c>
      <c r="AH11" s="209">
        <f t="shared" si="9"/>
        <v>0</v>
      </c>
      <c r="AI11" s="210">
        <f t="shared" si="10"/>
        <v>0</v>
      </c>
      <c r="AJ11" s="211">
        <f t="shared" si="11"/>
        <v>0</v>
      </c>
      <c r="AK11" s="209">
        <f t="shared" si="12"/>
        <v>0</v>
      </c>
      <c r="AL11" s="212">
        <f t="shared" si="13"/>
        <v>0</v>
      </c>
      <c r="AM11" s="211">
        <f t="shared" si="14"/>
        <v>0</v>
      </c>
    </row>
    <row r="12" ht="19.5" customHeight="1">
      <c r="A12" s="170" t="s">
        <v>110</v>
      </c>
      <c r="B12" s="170" t="s">
        <v>92</v>
      </c>
      <c r="C12" s="179"/>
      <c r="D12" s="180" t="str">
        <f t="shared" si="1"/>
        <v>Forfaits (€) Grille nouvelles familles Régions1 jour</v>
      </c>
      <c r="E12" s="181" t="s">
        <v>111</v>
      </c>
      <c r="F12" s="182">
        <v>440.0</v>
      </c>
      <c r="G12" s="183">
        <f t="shared" si="2"/>
        <v>251.25</v>
      </c>
      <c r="H12" s="152"/>
      <c r="I12" s="201">
        <v>4.0</v>
      </c>
      <c r="J12" s="202">
        <f t="shared" ref="J12:J15" si="22">J11+3237</f>
        <v>32520</v>
      </c>
      <c r="K12" s="203">
        <f t="shared" ref="K12:L12" si="18">K11+7195</f>
        <v>72271</v>
      </c>
      <c r="L12" s="204">
        <f t="shared" si="18"/>
        <v>72271</v>
      </c>
      <c r="M12" s="205">
        <f t="shared" ref="M12:O12" si="19">J12*(1+$M$16/100)</f>
        <v>45528</v>
      </c>
      <c r="N12" s="206">
        <f t="shared" si="19"/>
        <v>101179.4</v>
      </c>
      <c r="O12" s="207">
        <f t="shared" si="19"/>
        <v>101179.4</v>
      </c>
      <c r="P12" s="152"/>
      <c r="Q12" s="201">
        <v>4.0</v>
      </c>
      <c r="R12" s="205">
        <f t="shared" ref="R12:W12" si="20">IF($T$3=$Q12,J12,0)</f>
        <v>0</v>
      </c>
      <c r="S12" s="208">
        <f t="shared" si="20"/>
        <v>0</v>
      </c>
      <c r="T12" s="207">
        <f t="shared" si="20"/>
        <v>0</v>
      </c>
      <c r="U12" s="205">
        <f t="shared" si="20"/>
        <v>0</v>
      </c>
      <c r="V12" s="206">
        <f t="shared" si="20"/>
        <v>0</v>
      </c>
      <c r="W12" s="207">
        <f t="shared" si="20"/>
        <v>0</v>
      </c>
      <c r="X12" s="152"/>
      <c r="Y12" s="201">
        <v>4.0</v>
      </c>
      <c r="Z12" s="205">
        <f t="shared" ref="Z12:AE12" si="21">IF($AB$3=Z$4,R12,0)</f>
        <v>0</v>
      </c>
      <c r="AA12" s="208">
        <f t="shared" si="21"/>
        <v>0</v>
      </c>
      <c r="AB12" s="207">
        <f t="shared" si="21"/>
        <v>0</v>
      </c>
      <c r="AC12" s="205">
        <f t="shared" si="21"/>
        <v>0</v>
      </c>
      <c r="AD12" s="206">
        <f t="shared" si="21"/>
        <v>0</v>
      </c>
      <c r="AE12" s="207">
        <f t="shared" si="21"/>
        <v>0</v>
      </c>
      <c r="AF12" s="196"/>
      <c r="AG12" s="201">
        <v>4.0</v>
      </c>
      <c r="AH12" s="209">
        <f t="shared" si="9"/>
        <v>0</v>
      </c>
      <c r="AI12" s="210">
        <f t="shared" si="10"/>
        <v>0</v>
      </c>
      <c r="AJ12" s="211">
        <f t="shared" si="11"/>
        <v>0</v>
      </c>
      <c r="AK12" s="209">
        <f t="shared" si="12"/>
        <v>0</v>
      </c>
      <c r="AL12" s="212">
        <f t="shared" si="13"/>
        <v>0</v>
      </c>
      <c r="AM12" s="211">
        <f t="shared" si="14"/>
        <v>0</v>
      </c>
    </row>
    <row r="13" ht="19.5" customHeight="1">
      <c r="A13" s="170" t="s">
        <v>112</v>
      </c>
      <c r="B13" s="170" t="s">
        <v>92</v>
      </c>
      <c r="C13" s="152"/>
      <c r="D13" s="171"/>
      <c r="E13" s="152"/>
      <c r="F13" s="152"/>
      <c r="G13" s="152"/>
      <c r="H13" s="152"/>
      <c r="I13" s="201">
        <v>5.0</v>
      </c>
      <c r="J13" s="202">
        <f t="shared" si="22"/>
        <v>35757</v>
      </c>
      <c r="K13" s="203">
        <f t="shared" ref="K13:L13" si="23">K12+7195</f>
        <v>79466</v>
      </c>
      <c r="L13" s="204">
        <f t="shared" si="23"/>
        <v>79466</v>
      </c>
      <c r="M13" s="205">
        <f t="shared" ref="M13:O13" si="24">J13*(1+$M$16/100)</f>
        <v>50059.8</v>
      </c>
      <c r="N13" s="206">
        <f t="shared" si="24"/>
        <v>111252.4</v>
      </c>
      <c r="O13" s="207">
        <f t="shared" si="24"/>
        <v>111252.4</v>
      </c>
      <c r="P13" s="152"/>
      <c r="Q13" s="201">
        <v>5.0</v>
      </c>
      <c r="R13" s="205">
        <f t="shared" ref="R13:W13" si="25">IF($T$3=$Q13,J13,0)</f>
        <v>0</v>
      </c>
      <c r="S13" s="208">
        <f t="shared" si="25"/>
        <v>0</v>
      </c>
      <c r="T13" s="207">
        <f t="shared" si="25"/>
        <v>0</v>
      </c>
      <c r="U13" s="205">
        <f t="shared" si="25"/>
        <v>0</v>
      </c>
      <c r="V13" s="206">
        <f t="shared" si="25"/>
        <v>0</v>
      </c>
      <c r="W13" s="207">
        <f t="shared" si="25"/>
        <v>0</v>
      </c>
      <c r="X13" s="152"/>
      <c r="Y13" s="201">
        <v>5.0</v>
      </c>
      <c r="Z13" s="205">
        <f t="shared" ref="Z13:AE13" si="26">IF($AB$3=Z$4,R13,0)</f>
        <v>0</v>
      </c>
      <c r="AA13" s="208">
        <f t="shared" si="26"/>
        <v>0</v>
      </c>
      <c r="AB13" s="207">
        <f t="shared" si="26"/>
        <v>0</v>
      </c>
      <c r="AC13" s="205">
        <f t="shared" si="26"/>
        <v>0</v>
      </c>
      <c r="AD13" s="206">
        <f t="shared" si="26"/>
        <v>0</v>
      </c>
      <c r="AE13" s="207">
        <f t="shared" si="26"/>
        <v>0</v>
      </c>
      <c r="AF13" s="196"/>
      <c r="AG13" s="201">
        <v>5.0</v>
      </c>
      <c r="AH13" s="209">
        <f t="shared" si="9"/>
        <v>0</v>
      </c>
      <c r="AI13" s="210">
        <f t="shared" si="10"/>
        <v>0</v>
      </c>
      <c r="AJ13" s="211">
        <f t="shared" si="11"/>
        <v>0</v>
      </c>
      <c r="AK13" s="209">
        <f t="shared" si="12"/>
        <v>0</v>
      </c>
      <c r="AL13" s="212">
        <f t="shared" si="13"/>
        <v>0</v>
      </c>
      <c r="AM13" s="211">
        <f t="shared" si="14"/>
        <v>0</v>
      </c>
    </row>
    <row r="14" ht="18.0" customHeight="1">
      <c r="A14" s="170" t="s">
        <v>113</v>
      </c>
      <c r="B14" s="170" t="s">
        <v>92</v>
      </c>
      <c r="D14" s="141"/>
      <c r="H14" s="152"/>
      <c r="I14" s="201">
        <v>6.0</v>
      </c>
      <c r="J14" s="202">
        <f t="shared" si="22"/>
        <v>38994</v>
      </c>
      <c r="K14" s="203">
        <f t="shared" ref="K14:L14" si="27">K13+7195</f>
        <v>86661</v>
      </c>
      <c r="L14" s="204">
        <f t="shared" si="27"/>
        <v>86661</v>
      </c>
      <c r="M14" s="205">
        <f t="shared" ref="M14:O14" si="28">J14*(1+$M$16/100)</f>
        <v>54591.6</v>
      </c>
      <c r="N14" s="206">
        <f t="shared" si="28"/>
        <v>121325.4</v>
      </c>
      <c r="O14" s="207">
        <f t="shared" si="28"/>
        <v>121325.4</v>
      </c>
      <c r="P14" s="152"/>
      <c r="Q14" s="201">
        <v>6.0</v>
      </c>
      <c r="R14" s="205">
        <f t="shared" ref="R14:W14" si="29">IF($T$3=$Q14,J14,0)</f>
        <v>0</v>
      </c>
      <c r="S14" s="208">
        <f t="shared" si="29"/>
        <v>0</v>
      </c>
      <c r="T14" s="207">
        <f t="shared" si="29"/>
        <v>0</v>
      </c>
      <c r="U14" s="205">
        <f t="shared" si="29"/>
        <v>0</v>
      </c>
      <c r="V14" s="206">
        <f t="shared" si="29"/>
        <v>0</v>
      </c>
      <c r="W14" s="207">
        <f t="shared" si="29"/>
        <v>0</v>
      </c>
      <c r="X14" s="152"/>
      <c r="Y14" s="201">
        <v>6.0</v>
      </c>
      <c r="Z14" s="205">
        <f t="shared" ref="Z14:AE14" si="30">IF($AB$3=Z$4,R14,0)</f>
        <v>0</v>
      </c>
      <c r="AA14" s="208">
        <f t="shared" si="30"/>
        <v>0</v>
      </c>
      <c r="AB14" s="207">
        <f t="shared" si="30"/>
        <v>0</v>
      </c>
      <c r="AC14" s="205">
        <f t="shared" si="30"/>
        <v>0</v>
      </c>
      <c r="AD14" s="206">
        <f t="shared" si="30"/>
        <v>0</v>
      </c>
      <c r="AE14" s="207">
        <f t="shared" si="30"/>
        <v>0</v>
      </c>
      <c r="AF14" s="196"/>
      <c r="AG14" s="201">
        <v>6.0</v>
      </c>
      <c r="AH14" s="209">
        <f t="shared" si="9"/>
        <v>0</v>
      </c>
      <c r="AI14" s="210">
        <f t="shared" si="10"/>
        <v>0</v>
      </c>
      <c r="AJ14" s="211">
        <f t="shared" si="11"/>
        <v>0</v>
      </c>
      <c r="AK14" s="209">
        <f t="shared" si="12"/>
        <v>0</v>
      </c>
      <c r="AL14" s="212">
        <f t="shared" si="13"/>
        <v>0</v>
      </c>
      <c r="AM14" s="211">
        <f t="shared" si="14"/>
        <v>0</v>
      </c>
    </row>
    <row r="15" ht="18.75" customHeight="1">
      <c r="A15" s="170" t="s">
        <v>114</v>
      </c>
      <c r="B15" s="170" t="s">
        <v>92</v>
      </c>
      <c r="C15" s="153"/>
      <c r="D15" s="165"/>
      <c r="E15" s="166" t="s">
        <v>115</v>
      </c>
      <c r="F15" s="12"/>
      <c r="G15" s="13"/>
      <c r="H15" s="152"/>
      <c r="I15" s="213">
        <v>7.0</v>
      </c>
      <c r="J15" s="214">
        <f t="shared" si="22"/>
        <v>42231</v>
      </c>
      <c r="K15" s="215">
        <f t="shared" ref="K15:L15" si="31">K14+7195</f>
        <v>93856</v>
      </c>
      <c r="L15" s="216">
        <f t="shared" si="31"/>
        <v>93856</v>
      </c>
      <c r="M15" s="217">
        <f t="shared" ref="M15:O15" si="32">J15*(1+$M$16/100)</f>
        <v>59123.4</v>
      </c>
      <c r="N15" s="218">
        <f t="shared" si="32"/>
        <v>131398.4</v>
      </c>
      <c r="O15" s="219">
        <f t="shared" si="32"/>
        <v>131398.4</v>
      </c>
      <c r="P15" s="152"/>
      <c r="Q15" s="213">
        <v>7.0</v>
      </c>
      <c r="R15" s="217">
        <f t="shared" ref="R15:W15" si="33">IF($T$3=$Q15,J15,0)</f>
        <v>0</v>
      </c>
      <c r="S15" s="220">
        <f t="shared" si="33"/>
        <v>0</v>
      </c>
      <c r="T15" s="219">
        <f t="shared" si="33"/>
        <v>0</v>
      </c>
      <c r="U15" s="217">
        <f t="shared" si="33"/>
        <v>0</v>
      </c>
      <c r="V15" s="218">
        <f t="shared" si="33"/>
        <v>0</v>
      </c>
      <c r="W15" s="219">
        <f t="shared" si="33"/>
        <v>0</v>
      </c>
      <c r="X15" s="152"/>
      <c r="Y15" s="213">
        <v>7.0</v>
      </c>
      <c r="Z15" s="217">
        <f t="shared" ref="Z15:AE15" si="34">IF($AB$3=Z$4,R15,0)</f>
        <v>0</v>
      </c>
      <c r="AA15" s="220">
        <f t="shared" si="34"/>
        <v>0</v>
      </c>
      <c r="AB15" s="219">
        <f t="shared" si="34"/>
        <v>0</v>
      </c>
      <c r="AC15" s="217">
        <f t="shared" si="34"/>
        <v>0</v>
      </c>
      <c r="AD15" s="218">
        <f t="shared" si="34"/>
        <v>0</v>
      </c>
      <c r="AE15" s="219">
        <f t="shared" si="34"/>
        <v>0</v>
      </c>
      <c r="AF15" s="196"/>
      <c r="AG15" s="213">
        <v>7.0</v>
      </c>
      <c r="AH15" s="221">
        <f t="shared" si="9"/>
        <v>0</v>
      </c>
      <c r="AI15" s="222">
        <f t="shared" si="10"/>
        <v>0</v>
      </c>
      <c r="AJ15" s="223">
        <f t="shared" si="11"/>
        <v>0</v>
      </c>
      <c r="AK15" s="221">
        <f t="shared" si="12"/>
        <v>0</v>
      </c>
      <c r="AL15" s="224">
        <f t="shared" si="13"/>
        <v>0</v>
      </c>
      <c r="AM15" s="223">
        <f t="shared" si="14"/>
        <v>0</v>
      </c>
    </row>
    <row r="16" ht="19.5" customHeight="1">
      <c r="A16" s="170" t="s">
        <v>116</v>
      </c>
      <c r="B16" s="225" t="s">
        <v>115</v>
      </c>
      <c r="C16" s="152"/>
      <c r="D16" s="171"/>
      <c r="E16" s="172" t="s">
        <v>73</v>
      </c>
      <c r="F16" s="173" t="s">
        <v>52</v>
      </c>
      <c r="G16" s="173" t="s">
        <v>97</v>
      </c>
      <c r="H16" s="152"/>
      <c r="I16" s="226" t="str">
        <f>"plafond majoré de "&amp;M16&amp;"% si vous élevez seul votre ou vos enfant(s)"</f>
        <v>plafond majoré de 40% si vous élevez seul votre ou vos enfant(s)</v>
      </c>
      <c r="M16" s="170">
        <v>40.0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227">
        <f t="shared" ref="AH16:AM16" si="35">SUM(AH9:AH15)</f>
        <v>0</v>
      </c>
      <c r="AI16" s="227">
        <f t="shared" si="35"/>
        <v>0</v>
      </c>
      <c r="AJ16" s="227">
        <f t="shared" si="35"/>
        <v>1</v>
      </c>
      <c r="AK16" s="227">
        <f t="shared" si="35"/>
        <v>0</v>
      </c>
      <c r="AL16" s="227">
        <f t="shared" si="35"/>
        <v>0</v>
      </c>
      <c r="AM16" s="227">
        <f t="shared" si="35"/>
        <v>0</v>
      </c>
    </row>
    <row r="17" ht="19.5" customHeight="1">
      <c r="A17" s="179"/>
      <c r="B17" s="179"/>
      <c r="C17" s="179"/>
      <c r="D17" s="180" t="str">
        <f t="shared" ref="D17:D21" si="36">$E$15&amp;E17</f>
        <v>Forfaits (€) Grille nouvelles familles Paris5 jours</v>
      </c>
      <c r="E17" s="181" t="s">
        <v>74</v>
      </c>
      <c r="F17" s="228">
        <v>1870.0</v>
      </c>
      <c r="G17" s="183">
        <f t="shared" ref="G17:G21" si="37">F17-$F$25</f>
        <v>1681.25</v>
      </c>
      <c r="H17" s="152"/>
      <c r="I17" s="229"/>
      <c r="J17" s="155"/>
      <c r="K17" s="155"/>
      <c r="L17" s="230"/>
      <c r="M17" s="152"/>
      <c r="N17" s="229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ht="18.0" customHeight="1">
      <c r="A18" s="179"/>
      <c r="B18" s="179"/>
      <c r="C18" s="179"/>
      <c r="D18" s="180" t="str">
        <f t="shared" si="36"/>
        <v>Forfaits (€) Grille nouvelles familles Paris4 jours</v>
      </c>
      <c r="E18" s="181" t="s">
        <v>53</v>
      </c>
      <c r="F18" s="228">
        <v>1630.0</v>
      </c>
      <c r="G18" s="183">
        <f t="shared" si="37"/>
        <v>1441.25</v>
      </c>
      <c r="H18" s="152"/>
      <c r="I18" s="145" t="s">
        <v>117</v>
      </c>
      <c r="J18" s="153"/>
      <c r="K18" s="153"/>
      <c r="L18" s="153"/>
      <c r="M18" s="157"/>
      <c r="N18" s="157"/>
      <c r="O18" s="157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</row>
    <row r="19" ht="45.75" customHeight="1">
      <c r="A19" s="179"/>
      <c r="B19" s="179"/>
      <c r="C19" s="179"/>
      <c r="D19" s="180" t="str">
        <f t="shared" si="36"/>
        <v>Forfaits (€) Grille nouvelles familles Paris3 jours</v>
      </c>
      <c r="E19" s="181" t="s">
        <v>107</v>
      </c>
      <c r="F19" s="228">
        <v>1280.0</v>
      </c>
      <c r="G19" s="183">
        <f t="shared" si="37"/>
        <v>1091.25</v>
      </c>
      <c r="H19" s="152"/>
      <c r="I19" s="230"/>
      <c r="J19" s="161" t="s">
        <v>90</v>
      </c>
      <c r="K19" s="162"/>
      <c r="L19" s="163"/>
      <c r="M19" s="164" t="str">
        <f>M5</f>
        <v>plafond majoré de 40% si vous élevez seul votre ou vos enfant(s)</v>
      </c>
      <c r="N19" s="162"/>
      <c r="O19" s="163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</row>
    <row r="20" ht="19.5" customHeight="1">
      <c r="A20" s="179"/>
      <c r="B20" s="179"/>
      <c r="C20" s="179"/>
      <c r="D20" s="180" t="str">
        <f t="shared" si="36"/>
        <v>Forfaits (€) Grille nouvelles familles Paris2 jours</v>
      </c>
      <c r="E20" s="181" t="s">
        <v>109</v>
      </c>
      <c r="F20" s="182">
        <v>880.0</v>
      </c>
      <c r="G20" s="183">
        <f t="shared" si="37"/>
        <v>691.25</v>
      </c>
      <c r="H20" s="152"/>
      <c r="I20" s="230"/>
      <c r="J20" s="231" t="s">
        <v>93</v>
      </c>
      <c r="K20" s="232" t="s">
        <v>94</v>
      </c>
      <c r="L20" s="233" t="s">
        <v>95</v>
      </c>
      <c r="M20" s="231" t="s">
        <v>93</v>
      </c>
      <c r="N20" s="232" t="s">
        <v>94</v>
      </c>
      <c r="O20" s="233" t="s">
        <v>95</v>
      </c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</row>
    <row r="21" ht="19.5" customHeight="1">
      <c r="A21" s="152"/>
      <c r="B21" s="152"/>
      <c r="C21" s="179"/>
      <c r="D21" s="180" t="str">
        <f t="shared" si="36"/>
        <v>Forfaits (€) Grille nouvelles familles Paris1 jour</v>
      </c>
      <c r="E21" s="181" t="s">
        <v>111</v>
      </c>
      <c r="F21" s="182">
        <v>440.0</v>
      </c>
      <c r="G21" s="183">
        <f t="shared" si="37"/>
        <v>251.25</v>
      </c>
      <c r="H21" s="152"/>
      <c r="I21" s="234" t="s">
        <v>59</v>
      </c>
      <c r="J21" s="235">
        <v>925.26</v>
      </c>
      <c r="K21" s="236">
        <v>797.6</v>
      </c>
      <c r="L21" s="237">
        <v>669.99</v>
      </c>
      <c r="M21" s="235">
        <v>925.26</v>
      </c>
      <c r="N21" s="236">
        <v>797.6</v>
      </c>
      <c r="O21" s="237">
        <v>669.99</v>
      </c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</row>
    <row r="22" ht="19.5" customHeight="1">
      <c r="A22" s="152"/>
      <c r="B22" s="152"/>
      <c r="C22" s="152"/>
      <c r="D22" s="171"/>
      <c r="E22" s="152"/>
      <c r="F22" s="152"/>
      <c r="G22" s="152"/>
      <c r="H22" s="152"/>
      <c r="I22" s="213" t="s">
        <v>118</v>
      </c>
      <c r="J22" s="238">
        <v>462.63</v>
      </c>
      <c r="K22" s="239">
        <v>398.8</v>
      </c>
      <c r="L22" s="240">
        <v>335.0</v>
      </c>
      <c r="M22" s="238">
        <v>462.63</v>
      </c>
      <c r="N22" s="239">
        <v>398.8</v>
      </c>
      <c r="O22" s="240">
        <v>335.0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</row>
    <row r="23" ht="19.5" customHeight="1">
      <c r="A23" s="152"/>
      <c r="B23" s="152"/>
      <c r="C23" s="152"/>
      <c r="D23" s="171"/>
      <c r="E23" s="152"/>
      <c r="F23" s="152"/>
      <c r="G23" s="152"/>
      <c r="H23" s="152"/>
      <c r="I23" s="241"/>
      <c r="J23" s="242">
        <v>2.0</v>
      </c>
      <c r="K23" s="242">
        <v>3.0</v>
      </c>
      <c r="L23" s="242">
        <v>4.0</v>
      </c>
      <c r="M23" s="242">
        <v>5.0</v>
      </c>
      <c r="N23" s="242">
        <v>6.0</v>
      </c>
      <c r="O23" s="242">
        <v>7.0</v>
      </c>
      <c r="P23" s="243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</row>
    <row r="24" ht="19.5" customHeight="1">
      <c r="A24" s="116"/>
      <c r="B24" s="116"/>
      <c r="C24" s="152"/>
      <c r="D24" s="244"/>
      <c r="E24" s="179" t="s">
        <v>119</v>
      </c>
      <c r="F24" s="170">
        <v>2265.0</v>
      </c>
      <c r="G24" s="152"/>
      <c r="H24" s="152"/>
      <c r="I24" s="241" t="str">
        <f>'Calculette PAJE au forfait'!C25</f>
        <v>- de 3 ans</v>
      </c>
      <c r="J24" s="245">
        <f t="shared" ref="J24:O24" si="38">VLOOKUP($I$24,$I$21:$O$22,J23,0)*AH16</f>
        <v>0</v>
      </c>
      <c r="K24" s="245">
        <f t="shared" si="38"/>
        <v>0</v>
      </c>
      <c r="L24" s="245">
        <f t="shared" si="38"/>
        <v>669.99</v>
      </c>
      <c r="M24" s="245">
        <f t="shared" si="38"/>
        <v>0</v>
      </c>
      <c r="N24" s="245">
        <f t="shared" si="38"/>
        <v>0</v>
      </c>
      <c r="O24" s="245">
        <f t="shared" si="38"/>
        <v>0</v>
      </c>
      <c r="P24" s="246">
        <f>SUM(J24:O24)</f>
        <v>669.99</v>
      </c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</row>
    <row r="25" ht="19.5" customHeight="1">
      <c r="A25" s="179"/>
      <c r="B25" s="179"/>
      <c r="C25" s="116"/>
      <c r="D25" s="244"/>
      <c r="E25" s="179" t="s">
        <v>120</v>
      </c>
      <c r="F25" s="152">
        <f>F24/12</f>
        <v>188.75</v>
      </c>
      <c r="G25" s="152"/>
      <c r="H25" s="152"/>
      <c r="I25" s="247" t="s">
        <v>79</v>
      </c>
      <c r="J25" s="248" t="str">
        <f>I24</f>
        <v>- de 3 ans</v>
      </c>
      <c r="K25" s="249">
        <f>P24</f>
        <v>669.99</v>
      </c>
      <c r="L25" s="230"/>
      <c r="M25" s="152"/>
      <c r="N25" s="229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</row>
    <row r="26">
      <c r="A26" s="152"/>
      <c r="B26" s="152"/>
      <c r="C26" s="179"/>
      <c r="D26" s="171"/>
      <c r="E26" s="152"/>
      <c r="F26" s="152"/>
      <c r="G26" s="152"/>
      <c r="H26" s="152"/>
      <c r="I26" s="229"/>
      <c r="J26" s="155"/>
      <c r="K26" s="155"/>
      <c r="L26" s="230"/>
      <c r="M26" s="152"/>
      <c r="N26" s="229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</row>
    <row r="27" ht="35.25" customHeight="1">
      <c r="A27" s="152"/>
      <c r="B27" s="152"/>
      <c r="C27" s="152"/>
      <c r="D27" s="250"/>
      <c r="G27" s="152"/>
      <c r="H27" s="152"/>
      <c r="I27" s="251" t="s">
        <v>121</v>
      </c>
      <c r="J27" s="155"/>
      <c r="K27" s="155"/>
      <c r="L27" s="230"/>
      <c r="M27" s="152"/>
      <c r="N27" s="229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</row>
    <row r="28" ht="32.25" customHeight="1">
      <c r="A28" s="179"/>
      <c r="B28" s="179"/>
      <c r="C28" s="152"/>
      <c r="D28" s="250"/>
      <c r="E28" s="252" t="s">
        <v>50</v>
      </c>
      <c r="F28" s="253" t="str">
        <f>'Calculette PAJE au forfait'!C11</f>
        <v>Crèche</v>
      </c>
      <c r="H28" s="152"/>
      <c r="I28" s="145" t="s">
        <v>122</v>
      </c>
      <c r="J28" s="155"/>
      <c r="K28" s="155"/>
      <c r="L28" s="230"/>
      <c r="M28" s="152"/>
      <c r="N28" s="229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</row>
    <row r="29" ht="19.5" customHeight="1">
      <c r="A29" s="179"/>
      <c r="B29" s="179"/>
      <c r="C29" s="179"/>
      <c r="D29" s="244"/>
      <c r="E29" s="252" t="s">
        <v>91</v>
      </c>
      <c r="F29" s="254" t="str">
        <f>VLOOKUP(F28,A6:B30,2,0)</f>
        <v>Type de forfait</v>
      </c>
      <c r="G29" s="141" t="str">
        <f>F29&amp;F31</f>
        <v>Type de forfait4 jours</v>
      </c>
      <c r="H29" s="152"/>
      <c r="I29" s="255" t="s">
        <v>80</v>
      </c>
      <c r="J29" s="256">
        <f>P24/2</f>
        <v>334.995</v>
      </c>
      <c r="K29" s="155"/>
      <c r="L29" s="230"/>
      <c r="M29" s="152"/>
      <c r="N29" s="229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</row>
    <row r="30" ht="19.5" customHeight="1">
      <c r="A30" s="152"/>
      <c r="B30" s="152"/>
      <c r="C30" s="179"/>
      <c r="D30" s="141"/>
      <c r="E30" s="252" t="s">
        <v>72</v>
      </c>
      <c r="F30" s="253" t="str">
        <f>'Calculette PAJE au forfait'!C13</f>
        <v>Sans</v>
      </c>
      <c r="G30" s="257">
        <f>IF(F30=F7,3,4)</f>
        <v>3</v>
      </c>
      <c r="H30" s="152"/>
      <c r="I30" s="258" t="s">
        <v>57</v>
      </c>
      <c r="J30" s="259">
        <f>P24</f>
        <v>669.99</v>
      </c>
      <c r="K30" s="155"/>
      <c r="L30" s="230"/>
      <c r="M30" s="152"/>
      <c r="N30" s="229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</row>
    <row r="31" ht="19.5" customHeight="1">
      <c r="A31" s="152"/>
      <c r="B31" s="152"/>
      <c r="C31" s="152"/>
      <c r="D31" s="141"/>
      <c r="E31" s="260" t="s">
        <v>123</v>
      </c>
      <c r="F31" s="253" t="str">
        <f>'Calculette PAJE au forfait'!A15</f>
        <v>4 jours</v>
      </c>
      <c r="H31" s="152"/>
      <c r="I31" s="229"/>
      <c r="J31" s="155"/>
      <c r="K31" s="155"/>
      <c r="L31" s="230"/>
      <c r="M31" s="152"/>
      <c r="N31" s="229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</row>
    <row r="32" ht="19.5" customHeight="1">
      <c r="A32" s="261"/>
      <c r="B32" s="261"/>
      <c r="C32" s="152"/>
      <c r="D32" s="141"/>
      <c r="H32" s="152"/>
      <c r="J32" s="262" t="str">
        <f>'Calculette PAJE au forfait'!C27</f>
        <v>Non</v>
      </c>
      <c r="K32" s="249">
        <f>VLOOKUP(J32,I29:J30,2,0)</f>
        <v>669.99</v>
      </c>
      <c r="L32" s="230"/>
      <c r="M32" s="152"/>
      <c r="N32" s="229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</row>
    <row r="33" ht="19.5" customHeight="1">
      <c r="A33" s="261"/>
      <c r="B33" s="261"/>
      <c r="C33" s="261"/>
      <c r="D33" s="141"/>
      <c r="E33" s="263" t="s">
        <v>124</v>
      </c>
      <c r="F33" s="249" t="str">
        <f>VLOOKUP(G29,D8:G21,G30,0)</f>
        <v>#N/A</v>
      </c>
      <c r="H33" s="152"/>
      <c r="I33" s="251"/>
      <c r="J33" s="155"/>
      <c r="K33" s="155"/>
      <c r="L33" s="230"/>
      <c r="M33" s="152"/>
      <c r="N33" s="229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</row>
    <row r="34" ht="19.5" customHeight="1">
      <c r="A34" s="261"/>
      <c r="B34" s="261"/>
      <c r="C34" s="261"/>
      <c r="D34" s="141"/>
      <c r="H34" s="152"/>
      <c r="I34" s="251" t="s">
        <v>125</v>
      </c>
      <c r="J34" s="155"/>
      <c r="K34" s="155"/>
      <c r="L34" s="230"/>
      <c r="M34" s="152"/>
      <c r="N34" s="229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</row>
    <row r="35" ht="19.5" customHeight="1">
      <c r="A35" s="261"/>
      <c r="B35" s="261"/>
      <c r="C35" s="261"/>
      <c r="D35" s="141"/>
      <c r="G35" s="152"/>
      <c r="H35" s="152"/>
      <c r="I35" s="116" t="s">
        <v>126</v>
      </c>
      <c r="J35" s="264"/>
      <c r="K35" s="265"/>
      <c r="L35" s="266"/>
      <c r="M35" s="152"/>
      <c r="N35" s="229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</row>
    <row r="36" ht="19.5" customHeight="1">
      <c r="A36" s="261"/>
      <c r="B36" s="261"/>
      <c r="C36" s="261"/>
      <c r="D36" s="141"/>
      <c r="G36" s="152"/>
      <c r="H36" s="152"/>
      <c r="I36" s="255" t="s">
        <v>80</v>
      </c>
      <c r="J36" s="256">
        <f>K32*1.3</f>
        <v>870.987</v>
      </c>
      <c r="K36" s="155"/>
      <c r="L36" s="230"/>
      <c r="M36" s="152"/>
      <c r="N36" s="229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</row>
    <row r="37" ht="19.5" customHeight="1">
      <c r="A37" s="261"/>
      <c r="B37" s="261"/>
      <c r="C37" s="261"/>
      <c r="D37" s="141"/>
      <c r="E37" s="181" t="s">
        <v>74</v>
      </c>
      <c r="F37" s="179">
        <v>5.0</v>
      </c>
      <c r="G37" s="152"/>
      <c r="H37" s="152"/>
      <c r="I37" s="258" t="s">
        <v>57</v>
      </c>
      <c r="J37" s="259">
        <f>K32</f>
        <v>669.99</v>
      </c>
      <c r="K37" s="155"/>
      <c r="L37" s="230"/>
      <c r="M37" s="152"/>
      <c r="N37" s="229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</row>
    <row r="38" ht="19.5" customHeight="1">
      <c r="A38" s="261"/>
      <c r="B38" s="261"/>
      <c r="C38" s="261"/>
      <c r="D38" s="141"/>
      <c r="E38" s="181" t="s">
        <v>53</v>
      </c>
      <c r="F38" s="179">
        <v>4.0</v>
      </c>
      <c r="G38" s="152"/>
      <c r="H38" s="152"/>
      <c r="I38" s="229"/>
      <c r="J38" s="155"/>
      <c r="K38" s="155"/>
      <c r="L38" s="230"/>
      <c r="M38" s="152"/>
      <c r="N38" s="229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ht="19.5" customHeight="1">
      <c r="A39" s="267"/>
      <c r="B39" s="267"/>
      <c r="C39" s="261"/>
      <c r="D39" s="141"/>
      <c r="E39" s="181" t="s">
        <v>107</v>
      </c>
      <c r="F39" s="116">
        <v>3.0</v>
      </c>
      <c r="G39" s="152"/>
      <c r="H39" s="152"/>
      <c r="J39" s="262" t="str">
        <f>'Calculette PAJE au forfait'!C29</f>
        <v>Non</v>
      </c>
      <c r="K39" s="249">
        <f>VLOOKUP(J39,I36:J37,2,0)</f>
        <v>669.99</v>
      </c>
      <c r="L39" s="230"/>
      <c r="M39" s="152"/>
      <c r="N39" s="229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</row>
    <row r="40" ht="19.5" customHeight="1">
      <c r="A40" s="267"/>
      <c r="B40" s="267"/>
      <c r="C40" s="267"/>
      <c r="D40" s="141"/>
      <c r="E40" s="181" t="s">
        <v>109</v>
      </c>
      <c r="F40" s="116">
        <v>2.0</v>
      </c>
      <c r="G40" s="152"/>
      <c r="H40" s="152"/>
      <c r="I40" s="229"/>
      <c r="J40" s="155"/>
      <c r="K40" s="155"/>
      <c r="L40" s="230"/>
      <c r="M40" s="152"/>
      <c r="N40" s="229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</row>
    <row r="41" ht="19.5" customHeight="1">
      <c r="A41" s="261"/>
      <c r="B41" s="261"/>
      <c r="C41" s="267"/>
      <c r="D41" s="141"/>
      <c r="E41" s="181" t="s">
        <v>111</v>
      </c>
      <c r="F41" s="116">
        <v>1.0</v>
      </c>
      <c r="G41" s="152"/>
      <c r="H41" s="152"/>
      <c r="I41" s="145" t="s">
        <v>127</v>
      </c>
      <c r="J41" s="264"/>
      <c r="K41" s="155"/>
      <c r="L41" s="230"/>
      <c r="M41" s="152"/>
      <c r="N41" s="229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</row>
    <row r="42" ht="19.5" customHeight="1">
      <c r="A42" s="152"/>
      <c r="B42" s="152"/>
      <c r="C42" s="261"/>
      <c r="D42" s="141"/>
      <c r="G42" s="152"/>
      <c r="H42" s="152"/>
      <c r="I42" s="255" t="s">
        <v>80</v>
      </c>
      <c r="J42" s="256">
        <f>K39*1.3</f>
        <v>870.987</v>
      </c>
      <c r="K42" s="155"/>
      <c r="L42" s="230"/>
      <c r="M42" s="152"/>
      <c r="N42" s="229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</row>
    <row r="43" ht="19.5" customHeight="1">
      <c r="A43" s="152"/>
      <c r="B43" s="152"/>
      <c r="C43" s="152"/>
      <c r="D43" s="171"/>
      <c r="G43" s="152"/>
      <c r="H43" s="152"/>
      <c r="I43" s="258" t="s">
        <v>57</v>
      </c>
      <c r="J43" s="259">
        <f>K39</f>
        <v>669.99</v>
      </c>
      <c r="K43" s="155"/>
      <c r="L43" s="230"/>
      <c r="M43" s="152"/>
      <c r="N43" s="229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</row>
    <row r="44" ht="19.5" customHeight="1">
      <c r="A44" s="152"/>
      <c r="B44" s="152"/>
      <c r="C44" s="152"/>
      <c r="D44" s="171"/>
      <c r="G44" s="152"/>
      <c r="H44" s="152"/>
      <c r="I44" s="229"/>
      <c r="J44" s="155"/>
      <c r="K44" s="155"/>
      <c r="L44" s="230"/>
      <c r="M44" s="152"/>
      <c r="N44" s="229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</row>
    <row r="45" ht="19.5" customHeight="1">
      <c r="A45" s="152"/>
      <c r="B45" s="152"/>
      <c r="C45" s="152"/>
      <c r="D45" s="171"/>
      <c r="E45" s="152"/>
      <c r="F45" s="152"/>
      <c r="G45" s="152"/>
      <c r="H45" s="152"/>
      <c r="J45" s="262" t="str">
        <f>'Calculette PAJE au forfait'!C31</f>
        <v>Non</v>
      </c>
      <c r="K45" s="249">
        <f>VLOOKUP(J45,I42:J43,2,0)</f>
        <v>669.99</v>
      </c>
      <c r="L45" s="230"/>
      <c r="M45" s="152"/>
      <c r="N45" s="229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</row>
    <row r="46" ht="19.5" customHeight="1">
      <c r="A46" s="152"/>
      <c r="B46" s="152"/>
      <c r="C46" s="152"/>
      <c r="D46" s="171"/>
      <c r="E46" s="152"/>
      <c r="F46" s="152"/>
      <c r="G46" s="152"/>
      <c r="H46" s="152"/>
      <c r="I46" s="229"/>
      <c r="J46" s="155"/>
      <c r="K46" s="155"/>
      <c r="L46" s="230"/>
      <c r="M46" s="152"/>
      <c r="N46" s="229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ht="19.5" customHeight="1">
      <c r="C47" s="152"/>
      <c r="D47" s="171"/>
      <c r="E47" s="152"/>
      <c r="F47" s="152"/>
      <c r="G47" s="152"/>
      <c r="H47" s="152"/>
      <c r="I47" s="145" t="s">
        <v>128</v>
      </c>
      <c r="J47" s="155"/>
      <c r="K47" s="155"/>
      <c r="L47" s="230"/>
      <c r="M47" s="152"/>
      <c r="N47" s="229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</row>
    <row r="48" ht="18.0" customHeight="1">
      <c r="D48" s="141"/>
      <c r="I48" s="255" t="s">
        <v>80</v>
      </c>
      <c r="J48" s="256">
        <f>K45*1.3</f>
        <v>870.987</v>
      </c>
    </row>
    <row r="49" ht="18.0" customHeight="1">
      <c r="D49" s="141"/>
      <c r="I49" s="258" t="s">
        <v>57</v>
      </c>
      <c r="J49" s="259">
        <f>K45</f>
        <v>669.99</v>
      </c>
      <c r="K49" s="268"/>
      <c r="L49" s="269"/>
    </row>
    <row r="50" ht="18.0" customHeight="1">
      <c r="D50" s="141"/>
      <c r="I50" s="270"/>
      <c r="J50" s="270"/>
      <c r="K50" s="270"/>
      <c r="L50" s="270"/>
    </row>
    <row r="51" ht="18.0" customHeight="1">
      <c r="D51" s="141"/>
      <c r="J51" s="262" t="str">
        <f>'Calculette PAJE au forfait'!C23</f>
        <v>Non</v>
      </c>
      <c r="K51" s="249">
        <f>VLOOKUP(J51,I48:J49,2,0)</f>
        <v>669.99</v>
      </c>
      <c r="L51" s="271"/>
    </row>
    <row r="52" ht="18.0" customHeight="1">
      <c r="D52" s="141"/>
      <c r="I52" s="272"/>
      <c r="J52" s="271"/>
      <c r="K52" s="271"/>
      <c r="L52" s="271"/>
    </row>
    <row r="53" ht="18.0" customHeight="1">
      <c r="D53" s="141"/>
      <c r="I53" s="145" t="s">
        <v>129</v>
      </c>
      <c r="J53" s="271"/>
      <c r="K53" s="271"/>
      <c r="L53" s="271"/>
    </row>
    <row r="54" ht="18.0" customHeight="1">
      <c r="D54" s="141"/>
      <c r="I54" s="273" t="s">
        <v>130</v>
      </c>
      <c r="J54" s="274"/>
      <c r="K54" s="271"/>
      <c r="L54" s="271"/>
    </row>
    <row r="55" ht="18.0" customHeight="1">
      <c r="D55" s="141"/>
      <c r="I55" s="275" t="str">
        <f t="shared" ref="I55:J55" si="39">E33</f>
        <v>Tarif</v>
      </c>
      <c r="J55" s="276" t="str">
        <f t="shared" si="39"/>
        <v>#N/A</v>
      </c>
      <c r="K55" s="277"/>
      <c r="L55" s="271"/>
    </row>
    <row r="56">
      <c r="D56" s="141"/>
      <c r="I56" s="278" t="s">
        <v>131</v>
      </c>
      <c r="J56" s="279" t="str">
        <f>J55-K51</f>
        <v>#N/A</v>
      </c>
      <c r="L56" s="271"/>
    </row>
    <row r="57">
      <c r="D57" s="141"/>
      <c r="I57" s="280" t="s">
        <v>132</v>
      </c>
      <c r="J57" s="281" t="str">
        <f>J56/J55</f>
        <v>#N/A</v>
      </c>
      <c r="K57" s="277"/>
      <c r="L57" s="271"/>
    </row>
    <row r="58" ht="15.75" customHeight="1">
      <c r="D58" s="141"/>
      <c r="I58" s="282"/>
      <c r="J58" s="282"/>
      <c r="K58" s="271"/>
      <c r="L58" s="271"/>
    </row>
    <row r="59" ht="24.0" customHeight="1">
      <c r="D59" s="141"/>
      <c r="I59" s="283" t="s">
        <v>17</v>
      </c>
      <c r="J59" s="279" t="str">
        <f>IF(J57&gt;=15%,J56,J55*15%)</f>
        <v>#N/A</v>
      </c>
      <c r="L59" s="284"/>
    </row>
    <row r="60">
      <c r="D60" s="141"/>
      <c r="I60" s="280" t="s">
        <v>132</v>
      </c>
      <c r="J60" s="281" t="str">
        <f>J59/J55</f>
        <v>#N/A</v>
      </c>
    </row>
    <row r="61" ht="19.5" customHeight="1">
      <c r="D61" s="141"/>
      <c r="I61" s="285" t="s">
        <v>14</v>
      </c>
      <c r="J61" s="286" t="str">
        <f>J55-J59</f>
        <v>#N/A</v>
      </c>
    </row>
    <row r="62" ht="15.75" customHeight="1">
      <c r="D62" s="141"/>
    </row>
    <row r="63" ht="15.75" customHeight="1">
      <c r="D63" s="141"/>
      <c r="I63" s="145" t="s">
        <v>133</v>
      </c>
    </row>
    <row r="64" ht="15.75" customHeight="1">
      <c r="D64" s="141"/>
      <c r="I64" s="145"/>
    </row>
    <row r="65">
      <c r="D65" s="141"/>
      <c r="I65" s="287" t="s">
        <v>134</v>
      </c>
      <c r="J65" s="288" t="str">
        <f>J59*12</f>
        <v>#N/A</v>
      </c>
    </row>
    <row r="66">
      <c r="D66" s="141"/>
      <c r="I66" s="289" t="s">
        <v>135</v>
      </c>
      <c r="J66" s="290" t="str">
        <f>IF(J65&gt;1750,1750,J65*50%)</f>
        <v>#N/A</v>
      </c>
    </row>
    <row r="67" ht="15.75" customHeight="1">
      <c r="D67" s="141"/>
    </row>
    <row r="68" ht="15.75" customHeight="1">
      <c r="D68" s="141"/>
      <c r="I68" s="130" t="s">
        <v>66</v>
      </c>
    </row>
    <row r="69" ht="15.75" customHeight="1">
      <c r="D69" s="141"/>
    </row>
    <row r="70" ht="15.75" customHeight="1">
      <c r="D70" s="141"/>
      <c r="I70" s="116" t="s">
        <v>80</v>
      </c>
      <c r="J70" s="291" t="str">
        <f>J66/2</f>
        <v>#N/A</v>
      </c>
    </row>
    <row r="71" ht="15.75" customHeight="1">
      <c r="D71" s="141"/>
      <c r="I71" s="116" t="s">
        <v>57</v>
      </c>
      <c r="J71" s="292" t="str">
        <f>J66</f>
        <v>#N/A</v>
      </c>
    </row>
    <row r="72" ht="15.75" customHeight="1">
      <c r="D72" s="141"/>
    </row>
    <row r="73" ht="15.75" customHeight="1">
      <c r="D73" s="141"/>
      <c r="J73" s="293" t="str">
        <f>'Calculette PAJE au forfait'!C38</f>
        <v>Non</v>
      </c>
      <c r="K73" s="249" t="str">
        <f>VLOOKUP(J73,I70:J71,2,0)</f>
        <v>#N/A</v>
      </c>
    </row>
    <row r="74" ht="15.75" customHeight="1">
      <c r="D74" s="141"/>
    </row>
    <row r="75" ht="15.75" customHeight="1">
      <c r="D75" s="141"/>
    </row>
    <row r="76" ht="15.75" customHeight="1">
      <c r="D76" s="141"/>
    </row>
    <row r="77" ht="15.75" customHeight="1">
      <c r="D77" s="141"/>
    </row>
    <row r="78" ht="15.75" customHeight="1">
      <c r="D78" s="141"/>
    </row>
    <row r="79" ht="15.75" customHeight="1">
      <c r="D79" s="141"/>
    </row>
    <row r="80" ht="15.75" customHeight="1">
      <c r="D80" s="141"/>
    </row>
    <row r="81" ht="15.75" customHeight="1">
      <c r="D81" s="141"/>
    </row>
    <row r="82" ht="15.75" customHeight="1">
      <c r="D82" s="141"/>
    </row>
    <row r="83" ht="15.75" customHeight="1">
      <c r="D83" s="141"/>
    </row>
    <row r="84" ht="15.75" customHeight="1">
      <c r="D84" s="141"/>
    </row>
    <row r="85" ht="15.75" customHeight="1">
      <c r="D85" s="141"/>
    </row>
    <row r="86" ht="15.75" customHeight="1">
      <c r="D86" s="141"/>
    </row>
    <row r="87" ht="15.75" customHeight="1">
      <c r="D87" s="141"/>
    </row>
    <row r="88" ht="15.75" customHeight="1">
      <c r="D88" s="141"/>
    </row>
    <row r="89" ht="15.75" customHeight="1">
      <c r="D89" s="141"/>
    </row>
    <row r="90" ht="15.75" customHeight="1">
      <c r="D90" s="141"/>
    </row>
    <row r="91" ht="15.75" customHeight="1">
      <c r="D91" s="141"/>
    </row>
    <row r="92" ht="15.75" customHeight="1">
      <c r="D92" s="141"/>
    </row>
    <row r="93" ht="15.75" customHeight="1">
      <c r="D93" s="141"/>
    </row>
    <row r="94" ht="15.75" customHeight="1">
      <c r="D94" s="141"/>
    </row>
    <row r="95" ht="15.75" customHeight="1">
      <c r="D95" s="141"/>
    </row>
    <row r="96" ht="15.75" customHeight="1">
      <c r="D96" s="141"/>
    </row>
    <row r="97" ht="15.75" customHeight="1">
      <c r="D97" s="141"/>
    </row>
    <row r="98" ht="15.75" customHeight="1">
      <c r="D98" s="141"/>
    </row>
    <row r="99" ht="15.75" customHeight="1">
      <c r="D99" s="141"/>
    </row>
    <row r="100" ht="15.75" customHeight="1">
      <c r="D100" s="141"/>
    </row>
    <row r="101" ht="15.75" customHeight="1">
      <c r="D101" s="141"/>
    </row>
    <row r="102" ht="15.75" customHeight="1">
      <c r="D102" s="141"/>
    </row>
    <row r="103" ht="15.75" customHeight="1">
      <c r="D103" s="141"/>
    </row>
    <row r="104" ht="15.75" customHeight="1">
      <c r="D104" s="141"/>
    </row>
    <row r="105" ht="15.75" customHeight="1">
      <c r="D105" s="141"/>
    </row>
    <row r="106" ht="15.75" customHeight="1">
      <c r="D106" s="141"/>
    </row>
    <row r="107" ht="15.75" customHeight="1">
      <c r="D107" s="141"/>
    </row>
    <row r="108" ht="15.75" customHeight="1">
      <c r="D108" s="141"/>
    </row>
    <row r="109" ht="15.75" customHeight="1">
      <c r="D109" s="141"/>
    </row>
    <row r="110" ht="15.75" customHeight="1">
      <c r="D110" s="141"/>
    </row>
    <row r="111" ht="15.75" customHeight="1">
      <c r="D111" s="141"/>
    </row>
    <row r="112" ht="15.75" customHeight="1">
      <c r="D112" s="141"/>
    </row>
    <row r="113" ht="15.75" customHeight="1">
      <c r="D113" s="141"/>
    </row>
    <row r="114" ht="15.75" customHeight="1">
      <c r="D114" s="141"/>
    </row>
    <row r="115" ht="15.75" customHeight="1">
      <c r="D115" s="141"/>
    </row>
    <row r="116" ht="15.75" customHeight="1">
      <c r="D116" s="141"/>
    </row>
    <row r="117" ht="15.75" customHeight="1">
      <c r="D117" s="141"/>
    </row>
    <row r="118" ht="15.75" customHeight="1">
      <c r="D118" s="141"/>
    </row>
    <row r="119" ht="15.75" customHeight="1">
      <c r="D119" s="141"/>
    </row>
    <row r="120" ht="15.75" customHeight="1">
      <c r="D120" s="141"/>
    </row>
    <row r="121" ht="15.75" customHeight="1">
      <c r="D121" s="141"/>
    </row>
    <row r="122" ht="15.75" customHeight="1">
      <c r="D122" s="141"/>
    </row>
    <row r="123" ht="15.75" customHeight="1">
      <c r="D123" s="141"/>
    </row>
    <row r="124" ht="15.75" customHeight="1">
      <c r="D124" s="141"/>
    </row>
    <row r="125" ht="15.75" customHeight="1">
      <c r="D125" s="141"/>
    </row>
    <row r="126" ht="15.75" customHeight="1">
      <c r="D126" s="141"/>
    </row>
    <row r="127" ht="15.75" customHeight="1">
      <c r="D127" s="141"/>
    </row>
    <row r="128" ht="15.75" customHeight="1">
      <c r="D128" s="141"/>
    </row>
    <row r="129" ht="15.75" customHeight="1">
      <c r="D129" s="141"/>
    </row>
    <row r="130" ht="15.75" customHeight="1">
      <c r="D130" s="141"/>
    </row>
    <row r="131" ht="15.75" customHeight="1">
      <c r="D131" s="141"/>
    </row>
    <row r="132" ht="15.75" customHeight="1">
      <c r="D132" s="141"/>
    </row>
    <row r="133" ht="15.75" customHeight="1">
      <c r="D133" s="141"/>
    </row>
    <row r="134" ht="15.75" customHeight="1">
      <c r="D134" s="141"/>
    </row>
    <row r="135" ht="15.75" customHeight="1">
      <c r="D135" s="141"/>
    </row>
    <row r="136" ht="15.75" customHeight="1">
      <c r="D136" s="141"/>
    </row>
    <row r="137" ht="15.75" customHeight="1">
      <c r="D137" s="141"/>
    </row>
    <row r="138" ht="15.75" customHeight="1">
      <c r="D138" s="141"/>
    </row>
    <row r="139" ht="15.75" customHeight="1">
      <c r="D139" s="141"/>
    </row>
    <row r="140" ht="15.75" customHeight="1">
      <c r="D140" s="141"/>
    </row>
    <row r="141" ht="15.75" customHeight="1">
      <c r="D141" s="141"/>
    </row>
    <row r="142" ht="15.75" customHeight="1">
      <c r="D142" s="141"/>
    </row>
    <row r="143" ht="15.75" customHeight="1">
      <c r="D143" s="141"/>
    </row>
    <row r="144" ht="15.75" customHeight="1">
      <c r="D144" s="141"/>
    </row>
    <row r="145" ht="15.75" customHeight="1">
      <c r="D145" s="141"/>
    </row>
    <row r="146" ht="15.75" customHeight="1">
      <c r="D146" s="141"/>
    </row>
    <row r="147" ht="15.75" customHeight="1">
      <c r="D147" s="141"/>
    </row>
    <row r="148" ht="15.75" customHeight="1">
      <c r="D148" s="141"/>
    </row>
    <row r="149" ht="15.75" customHeight="1">
      <c r="D149" s="141"/>
    </row>
    <row r="150" ht="15.75" customHeight="1">
      <c r="D150" s="141"/>
    </row>
    <row r="151" ht="15.75" customHeight="1">
      <c r="D151" s="141"/>
    </row>
    <row r="152" ht="15.75" customHeight="1">
      <c r="D152" s="141"/>
    </row>
    <row r="153" ht="15.75" customHeight="1">
      <c r="D153" s="141"/>
    </row>
    <row r="154" ht="15.75" customHeight="1">
      <c r="D154" s="141"/>
    </row>
    <row r="155" ht="15.75" customHeight="1">
      <c r="D155" s="141"/>
    </row>
    <row r="156" ht="15.75" customHeight="1">
      <c r="D156" s="141"/>
    </row>
    <row r="157" ht="15.75" customHeight="1">
      <c r="D157" s="141"/>
    </row>
    <row r="158" ht="15.75" customHeight="1">
      <c r="D158" s="141"/>
    </row>
    <row r="159" ht="15.75" customHeight="1">
      <c r="D159" s="141"/>
    </row>
    <row r="160" ht="15.75" customHeight="1">
      <c r="D160" s="141"/>
    </row>
    <row r="161" ht="15.75" customHeight="1">
      <c r="D161" s="141"/>
    </row>
    <row r="162" ht="15.75" customHeight="1">
      <c r="D162" s="141"/>
    </row>
    <row r="163" ht="15.75" customHeight="1">
      <c r="D163" s="141"/>
    </row>
    <row r="164" ht="15.75" customHeight="1">
      <c r="D164" s="141"/>
    </row>
    <row r="165" ht="15.75" customHeight="1">
      <c r="D165" s="141"/>
    </row>
    <row r="166" ht="15.75" customHeight="1">
      <c r="D166" s="141"/>
    </row>
    <row r="167" ht="15.75" customHeight="1">
      <c r="D167" s="141"/>
    </row>
    <row r="168" ht="15.75" customHeight="1">
      <c r="D168" s="141"/>
    </row>
    <row r="169" ht="15.75" customHeight="1">
      <c r="D169" s="141"/>
    </row>
    <row r="170" ht="15.75" customHeight="1">
      <c r="D170" s="141"/>
    </row>
    <row r="171" ht="15.75" customHeight="1">
      <c r="D171" s="141"/>
    </row>
    <row r="172" ht="15.75" customHeight="1">
      <c r="D172" s="141"/>
    </row>
    <row r="173" ht="15.75" customHeight="1">
      <c r="D173" s="141"/>
    </row>
    <row r="174" ht="15.75" customHeight="1">
      <c r="D174" s="141"/>
    </row>
    <row r="175" ht="15.75" customHeight="1">
      <c r="D175" s="141"/>
    </row>
    <row r="176" ht="15.75" customHeight="1">
      <c r="D176" s="141"/>
    </row>
    <row r="177" ht="15.75" customHeight="1">
      <c r="D177" s="141"/>
    </row>
    <row r="178" ht="15.75" customHeight="1">
      <c r="D178" s="141"/>
    </row>
    <row r="179" ht="15.75" customHeight="1">
      <c r="D179" s="141"/>
    </row>
    <row r="180" ht="15.75" customHeight="1">
      <c r="D180" s="141"/>
    </row>
    <row r="181" ht="15.75" customHeight="1">
      <c r="D181" s="141"/>
    </row>
    <row r="182" ht="15.75" customHeight="1">
      <c r="D182" s="141"/>
    </row>
    <row r="183" ht="15.75" customHeight="1">
      <c r="D183" s="141"/>
    </row>
    <row r="184" ht="15.75" customHeight="1">
      <c r="D184" s="141"/>
    </row>
    <row r="185" ht="15.75" customHeight="1">
      <c r="D185" s="141"/>
    </row>
    <row r="186" ht="15.75" customHeight="1">
      <c r="D186" s="141"/>
    </row>
    <row r="187" ht="15.75" customHeight="1">
      <c r="D187" s="141"/>
    </row>
    <row r="188" ht="15.75" customHeight="1">
      <c r="D188" s="141"/>
    </row>
    <row r="189" ht="15.75" customHeight="1">
      <c r="D189" s="141"/>
    </row>
    <row r="190" ht="15.75" customHeight="1">
      <c r="D190" s="141"/>
    </row>
    <row r="191" ht="15.75" customHeight="1">
      <c r="D191" s="141"/>
    </row>
    <row r="192" ht="15.75" customHeight="1">
      <c r="D192" s="141"/>
    </row>
    <row r="193" ht="15.75" customHeight="1">
      <c r="D193" s="141"/>
    </row>
    <row r="194" ht="15.75" customHeight="1">
      <c r="D194" s="141"/>
    </row>
    <row r="195" ht="15.75" customHeight="1">
      <c r="D195" s="141"/>
    </row>
    <row r="196" ht="15.75" customHeight="1">
      <c r="D196" s="141"/>
    </row>
    <row r="197" ht="15.75" customHeight="1">
      <c r="D197" s="141"/>
    </row>
    <row r="198" ht="15.75" customHeight="1">
      <c r="D198" s="141"/>
    </row>
    <row r="199" ht="15.75" customHeight="1">
      <c r="D199" s="141"/>
    </row>
    <row r="200" ht="15.75" customHeight="1">
      <c r="D200" s="141"/>
    </row>
    <row r="201" ht="15.75" customHeight="1">
      <c r="D201" s="141"/>
    </row>
    <row r="202" ht="15.75" customHeight="1">
      <c r="D202" s="141"/>
    </row>
    <row r="203" ht="15.75" customHeight="1">
      <c r="D203" s="141"/>
    </row>
    <row r="204" ht="15.75" customHeight="1">
      <c r="D204" s="141"/>
    </row>
    <row r="205" ht="15.75" customHeight="1">
      <c r="D205" s="141"/>
    </row>
    <row r="206" ht="15.75" customHeight="1">
      <c r="D206" s="141"/>
    </row>
    <row r="207" ht="15.75" customHeight="1">
      <c r="D207" s="141"/>
    </row>
    <row r="208" ht="15.75" customHeight="1">
      <c r="D208" s="141"/>
    </row>
    <row r="209" ht="15.75" customHeight="1">
      <c r="D209" s="141"/>
    </row>
    <row r="210" ht="15.75" customHeight="1">
      <c r="D210" s="141"/>
    </row>
    <row r="211" ht="15.75" customHeight="1">
      <c r="D211" s="141"/>
    </row>
    <row r="212" ht="15.75" customHeight="1">
      <c r="D212" s="141"/>
    </row>
    <row r="213" ht="15.75" customHeight="1">
      <c r="D213" s="141"/>
    </row>
    <row r="214" ht="15.75" customHeight="1">
      <c r="D214" s="141"/>
    </row>
    <row r="215" ht="15.75" customHeight="1">
      <c r="D215" s="141"/>
    </row>
    <row r="216" ht="15.75" customHeight="1">
      <c r="D216" s="141"/>
    </row>
    <row r="217" ht="15.75" customHeight="1">
      <c r="D217" s="141"/>
    </row>
    <row r="218" ht="15.75" customHeight="1">
      <c r="D218" s="141"/>
    </row>
    <row r="219" ht="15.75" customHeight="1">
      <c r="D219" s="141"/>
    </row>
    <row r="220" ht="15.75" customHeight="1">
      <c r="D220" s="141"/>
    </row>
    <row r="221" ht="15.75" customHeight="1">
      <c r="D221" s="141"/>
    </row>
    <row r="222" ht="15.75" customHeight="1">
      <c r="D222" s="141"/>
    </row>
    <row r="223" ht="15.75" customHeight="1">
      <c r="D223" s="141"/>
    </row>
    <row r="224" ht="15.75" customHeight="1">
      <c r="D224" s="141"/>
    </row>
    <row r="225" ht="15.75" customHeight="1">
      <c r="D225" s="141"/>
    </row>
    <row r="226" ht="15.75" customHeight="1">
      <c r="D226" s="141"/>
    </row>
    <row r="227" ht="15.75" customHeight="1">
      <c r="D227" s="141"/>
    </row>
    <row r="228" ht="15.75" customHeight="1">
      <c r="D228" s="141"/>
    </row>
    <row r="229" ht="15.75" customHeight="1">
      <c r="D229" s="141"/>
    </row>
    <row r="230" ht="15.75" customHeight="1">
      <c r="D230" s="141"/>
    </row>
    <row r="231" ht="15.75" customHeight="1">
      <c r="D231" s="141"/>
    </row>
    <row r="232" ht="15.75" customHeight="1">
      <c r="D232" s="141"/>
    </row>
    <row r="233" ht="15.75" customHeight="1">
      <c r="D233" s="141"/>
    </row>
    <row r="234" ht="15.75" customHeight="1">
      <c r="D234" s="141"/>
    </row>
    <row r="235" ht="15.75" customHeight="1">
      <c r="D235" s="141"/>
    </row>
    <row r="236" ht="15.75" customHeight="1">
      <c r="D236" s="141"/>
    </row>
    <row r="237" ht="15.75" customHeight="1">
      <c r="D237" s="141"/>
    </row>
    <row r="238" ht="15.75" customHeight="1">
      <c r="D238" s="141"/>
    </row>
    <row r="239" ht="15.75" customHeight="1">
      <c r="D239" s="141"/>
    </row>
    <row r="240" ht="15.75" customHeight="1">
      <c r="D240" s="141"/>
    </row>
    <row r="241" ht="15.75" customHeight="1">
      <c r="D241" s="141"/>
    </row>
    <row r="242" ht="15.75" customHeight="1">
      <c r="D242" s="141"/>
    </row>
    <row r="243" ht="15.75" customHeight="1">
      <c r="D243" s="141"/>
    </row>
    <row r="244" ht="15.75" customHeight="1">
      <c r="D244" s="141"/>
    </row>
    <row r="245" ht="15.75" customHeight="1">
      <c r="D245" s="141"/>
    </row>
    <row r="246" ht="15.75" customHeight="1">
      <c r="D246" s="141"/>
    </row>
    <row r="247" ht="15.75" customHeight="1">
      <c r="D247" s="141"/>
    </row>
    <row r="248" ht="15.75" customHeight="1">
      <c r="D248" s="141"/>
    </row>
    <row r="249" ht="15.75" customHeight="1">
      <c r="D249" s="141"/>
    </row>
    <row r="250" ht="15.75" customHeight="1">
      <c r="D250" s="141"/>
    </row>
    <row r="251" ht="15.75" customHeight="1">
      <c r="D251" s="141"/>
    </row>
    <row r="252" ht="15.75" customHeight="1">
      <c r="D252" s="141"/>
    </row>
    <row r="253" ht="15.75" customHeight="1">
      <c r="D253" s="141"/>
    </row>
    <row r="254" ht="15.75" customHeight="1">
      <c r="D254" s="141"/>
    </row>
    <row r="255" ht="15.75" customHeight="1">
      <c r="D255" s="141"/>
    </row>
    <row r="256" ht="15.75" customHeight="1">
      <c r="D256" s="141"/>
    </row>
    <row r="257" ht="15.75" customHeight="1">
      <c r="D257" s="141"/>
    </row>
    <row r="258" ht="15.75" customHeight="1">
      <c r="D258" s="141"/>
    </row>
    <row r="259" ht="15.75" customHeight="1">
      <c r="D259" s="141"/>
    </row>
    <row r="260" ht="15.75" customHeight="1">
      <c r="D260" s="141"/>
    </row>
    <row r="261" ht="15.75" customHeight="1">
      <c r="D261" s="141"/>
    </row>
    <row r="262" ht="15.75" customHeight="1">
      <c r="D262" s="141"/>
    </row>
    <row r="263" ht="15.75" customHeight="1">
      <c r="D263" s="141"/>
    </row>
    <row r="264" ht="15.75" customHeight="1">
      <c r="D264" s="141"/>
    </row>
    <row r="265" ht="15.75" customHeight="1">
      <c r="D265" s="141"/>
    </row>
    <row r="266" ht="15.75" customHeight="1">
      <c r="D266" s="141"/>
    </row>
    <row r="267" ht="15.75" customHeight="1">
      <c r="D267" s="141"/>
    </row>
    <row r="268" ht="15.75" customHeight="1">
      <c r="D268" s="141"/>
    </row>
    <row r="269" ht="15.75" customHeight="1">
      <c r="D269" s="141"/>
    </row>
    <row r="270" ht="15.75" customHeight="1">
      <c r="D270" s="141"/>
    </row>
    <row r="271" ht="15.75" customHeight="1">
      <c r="D271" s="141"/>
    </row>
    <row r="272" ht="15.75" customHeight="1">
      <c r="D272" s="141"/>
    </row>
    <row r="273" ht="15.75" customHeight="1">
      <c r="D273" s="141"/>
    </row>
    <row r="274" ht="15.75" customHeight="1">
      <c r="D274" s="141"/>
    </row>
    <row r="275" ht="15.75" customHeight="1">
      <c r="D275" s="141"/>
    </row>
    <row r="276" ht="15.75" customHeight="1">
      <c r="D276" s="141"/>
    </row>
    <row r="277" ht="15.75" customHeight="1">
      <c r="D277" s="141"/>
    </row>
    <row r="278" ht="15.75" customHeight="1">
      <c r="D278" s="141"/>
    </row>
    <row r="279" ht="15.75" customHeight="1">
      <c r="D279" s="141"/>
    </row>
    <row r="280" ht="15.75" customHeight="1">
      <c r="D280" s="141"/>
    </row>
    <row r="281" ht="15.75" customHeight="1">
      <c r="D281" s="141"/>
    </row>
    <row r="282" ht="15.75" customHeight="1">
      <c r="D282" s="141"/>
    </row>
    <row r="283" ht="15.75" customHeight="1">
      <c r="D283" s="141"/>
    </row>
    <row r="284" ht="15.75" customHeight="1">
      <c r="D284" s="141"/>
    </row>
    <row r="285" ht="15.75" customHeight="1">
      <c r="D285" s="141"/>
    </row>
    <row r="286" ht="15.75" customHeight="1">
      <c r="D286" s="141"/>
    </row>
    <row r="287" ht="15.75" customHeight="1">
      <c r="D287" s="141"/>
    </row>
    <row r="288" ht="15.75" customHeight="1">
      <c r="D288" s="141"/>
    </row>
    <row r="289" ht="15.75" customHeight="1">
      <c r="D289" s="141"/>
    </row>
    <row r="290" ht="15.75" customHeight="1">
      <c r="D290" s="141"/>
    </row>
    <row r="291" ht="15.75" customHeight="1">
      <c r="D291" s="141"/>
    </row>
    <row r="292" ht="15.75" customHeight="1">
      <c r="D292" s="141"/>
    </row>
    <row r="293" ht="15.75" customHeight="1">
      <c r="D293" s="141"/>
    </row>
    <row r="294" ht="15.75" customHeight="1">
      <c r="D294" s="141"/>
    </row>
    <row r="295" ht="15.75" customHeight="1">
      <c r="D295" s="141"/>
    </row>
    <row r="296" ht="15.75" customHeight="1">
      <c r="D296" s="141"/>
    </row>
    <row r="297" ht="15.75" customHeight="1">
      <c r="D297" s="141"/>
    </row>
    <row r="298" ht="15.75" customHeight="1">
      <c r="D298" s="141"/>
    </row>
    <row r="299" ht="15.75" customHeight="1">
      <c r="D299" s="141"/>
    </row>
    <row r="300" ht="15.75" customHeight="1">
      <c r="D300" s="141"/>
    </row>
    <row r="301" ht="15.75" customHeight="1">
      <c r="D301" s="141"/>
    </row>
    <row r="302" ht="15.75" customHeight="1">
      <c r="D302" s="141"/>
    </row>
    <row r="303" ht="15.75" customHeight="1">
      <c r="D303" s="141"/>
    </row>
    <row r="304" ht="15.75" customHeight="1">
      <c r="D304" s="141"/>
    </row>
    <row r="305" ht="15.75" customHeight="1">
      <c r="D305" s="141"/>
    </row>
    <row r="306" ht="15.75" customHeight="1">
      <c r="D306" s="141"/>
    </row>
    <row r="307" ht="15.75" customHeight="1">
      <c r="D307" s="141"/>
    </row>
    <row r="308" ht="15.75" customHeight="1">
      <c r="D308" s="141"/>
    </row>
    <row r="309" ht="15.75" customHeight="1">
      <c r="D309" s="141"/>
    </row>
    <row r="310" ht="15.75" customHeight="1">
      <c r="D310" s="141"/>
    </row>
    <row r="311" ht="15.75" customHeight="1">
      <c r="D311" s="141"/>
    </row>
    <row r="312" ht="15.75" customHeight="1">
      <c r="D312" s="141"/>
    </row>
    <row r="313" ht="15.75" customHeight="1">
      <c r="D313" s="141"/>
    </row>
    <row r="314" ht="15.75" customHeight="1">
      <c r="D314" s="141"/>
    </row>
    <row r="315" ht="15.75" customHeight="1">
      <c r="D315" s="141"/>
    </row>
    <row r="316" ht="15.75" customHeight="1">
      <c r="D316" s="141"/>
    </row>
    <row r="317" ht="15.75" customHeight="1">
      <c r="D317" s="141"/>
    </row>
    <row r="318" ht="15.75" customHeight="1">
      <c r="D318" s="141"/>
    </row>
    <row r="319" ht="15.75" customHeight="1">
      <c r="D319" s="141"/>
    </row>
    <row r="320" ht="15.75" customHeight="1">
      <c r="D320" s="141"/>
    </row>
    <row r="321" ht="15.75" customHeight="1">
      <c r="D321" s="141"/>
    </row>
    <row r="322" ht="15.75" customHeight="1">
      <c r="D322" s="141"/>
    </row>
    <row r="323" ht="15.75" customHeight="1">
      <c r="D323" s="141"/>
    </row>
    <row r="324" ht="15.75" customHeight="1">
      <c r="D324" s="141"/>
    </row>
    <row r="325" ht="15.75" customHeight="1">
      <c r="D325" s="141"/>
    </row>
    <row r="326" ht="15.75" customHeight="1">
      <c r="D326" s="141"/>
    </row>
    <row r="327" ht="15.75" customHeight="1">
      <c r="D327" s="141"/>
    </row>
    <row r="328" ht="15.75" customHeight="1">
      <c r="D328" s="141"/>
    </row>
    <row r="329" ht="15.75" customHeight="1">
      <c r="D329" s="141"/>
    </row>
    <row r="330" ht="15.75" customHeight="1">
      <c r="D330" s="141"/>
    </row>
    <row r="331" ht="15.75" customHeight="1">
      <c r="D331" s="141"/>
    </row>
    <row r="332" ht="15.75" customHeight="1">
      <c r="D332" s="141"/>
    </row>
    <row r="333" ht="15.75" customHeight="1">
      <c r="D333" s="141"/>
    </row>
    <row r="334" ht="15.75" customHeight="1">
      <c r="D334" s="141"/>
    </row>
    <row r="335" ht="15.75" customHeight="1">
      <c r="D335" s="141"/>
    </row>
    <row r="336" ht="15.75" customHeight="1">
      <c r="D336" s="141"/>
    </row>
    <row r="337" ht="15.75" customHeight="1">
      <c r="D337" s="141"/>
    </row>
    <row r="338" ht="15.75" customHeight="1">
      <c r="D338" s="141"/>
    </row>
    <row r="339" ht="15.75" customHeight="1">
      <c r="D339" s="141"/>
    </row>
    <row r="340" ht="15.75" customHeight="1">
      <c r="D340" s="141"/>
    </row>
    <row r="341" ht="15.75" customHeight="1">
      <c r="D341" s="141"/>
    </row>
    <row r="342" ht="15.75" customHeight="1">
      <c r="D342" s="141"/>
    </row>
    <row r="343" ht="15.75" customHeight="1">
      <c r="D343" s="141"/>
    </row>
    <row r="344" ht="15.75" customHeight="1">
      <c r="D344" s="141"/>
    </row>
    <row r="345" ht="15.75" customHeight="1">
      <c r="D345" s="141"/>
    </row>
    <row r="346" ht="15.75" customHeight="1">
      <c r="D346" s="141"/>
    </row>
    <row r="347" ht="15.75" customHeight="1">
      <c r="D347" s="141"/>
    </row>
    <row r="348" ht="15.75" customHeight="1">
      <c r="D348" s="141"/>
    </row>
    <row r="349" ht="15.75" customHeight="1">
      <c r="D349" s="141"/>
    </row>
    <row r="350" ht="15.75" customHeight="1">
      <c r="D350" s="141"/>
    </row>
    <row r="351" ht="15.75" customHeight="1">
      <c r="D351" s="141"/>
    </row>
    <row r="352" ht="15.75" customHeight="1">
      <c r="D352" s="141"/>
    </row>
    <row r="353" ht="15.75" customHeight="1">
      <c r="D353" s="141"/>
    </row>
    <row r="354" ht="15.75" customHeight="1">
      <c r="D354" s="141"/>
    </row>
    <row r="355" ht="15.75" customHeight="1">
      <c r="D355" s="141"/>
    </row>
    <row r="356" ht="15.75" customHeight="1">
      <c r="D356" s="141"/>
    </row>
    <row r="357" ht="15.75" customHeight="1">
      <c r="D357" s="141"/>
    </row>
    <row r="358" ht="15.75" customHeight="1">
      <c r="D358" s="141"/>
    </row>
    <row r="359" ht="15.75" customHeight="1">
      <c r="D359" s="141"/>
    </row>
    <row r="360" ht="15.75" customHeight="1">
      <c r="D360" s="141"/>
    </row>
    <row r="361" ht="15.75" customHeight="1">
      <c r="D361" s="141"/>
    </row>
    <row r="362" ht="15.75" customHeight="1">
      <c r="D362" s="141"/>
    </row>
    <row r="363" ht="15.75" customHeight="1">
      <c r="D363" s="141"/>
    </row>
    <row r="364" ht="15.75" customHeight="1">
      <c r="D364" s="141"/>
    </row>
    <row r="365" ht="15.75" customHeight="1">
      <c r="D365" s="141"/>
    </row>
    <row r="366" ht="15.75" customHeight="1">
      <c r="D366" s="141"/>
    </row>
    <row r="367" ht="15.75" customHeight="1">
      <c r="D367" s="141"/>
    </row>
    <row r="368" ht="15.75" customHeight="1">
      <c r="D368" s="141"/>
    </row>
    <row r="369" ht="15.75" customHeight="1">
      <c r="D369" s="141"/>
    </row>
    <row r="370" ht="15.75" customHeight="1">
      <c r="D370" s="141"/>
    </row>
    <row r="371" ht="15.75" customHeight="1">
      <c r="D371" s="141"/>
    </row>
    <row r="372" ht="15.75" customHeight="1">
      <c r="D372" s="141"/>
    </row>
    <row r="373" ht="15.75" customHeight="1">
      <c r="D373" s="141"/>
    </row>
    <row r="374" ht="15.75" customHeight="1">
      <c r="D374" s="141"/>
    </row>
    <row r="375" ht="15.75" customHeight="1">
      <c r="D375" s="141"/>
    </row>
    <row r="376" ht="15.75" customHeight="1">
      <c r="D376" s="141"/>
    </row>
    <row r="377" ht="15.75" customHeight="1">
      <c r="D377" s="141"/>
    </row>
    <row r="378" ht="15.75" customHeight="1">
      <c r="D378" s="141"/>
    </row>
    <row r="379" ht="15.75" customHeight="1">
      <c r="D379" s="141"/>
    </row>
    <row r="380" ht="15.75" customHeight="1">
      <c r="D380" s="141"/>
    </row>
    <row r="381" ht="15.75" customHeight="1">
      <c r="D381" s="141"/>
    </row>
    <row r="382" ht="15.75" customHeight="1">
      <c r="D382" s="141"/>
    </row>
    <row r="383" ht="15.75" customHeight="1">
      <c r="D383" s="141"/>
    </row>
    <row r="384" ht="15.75" customHeight="1">
      <c r="D384" s="141"/>
    </row>
    <row r="385" ht="15.75" customHeight="1">
      <c r="D385" s="141"/>
    </row>
    <row r="386" ht="15.75" customHeight="1">
      <c r="D386" s="141"/>
    </row>
    <row r="387" ht="15.75" customHeight="1">
      <c r="D387" s="141"/>
    </row>
    <row r="388" ht="15.75" customHeight="1">
      <c r="D388" s="141"/>
    </row>
    <row r="389" ht="15.75" customHeight="1">
      <c r="D389" s="141"/>
    </row>
    <row r="390" ht="15.75" customHeight="1">
      <c r="D390" s="141"/>
    </row>
    <row r="391" ht="15.75" customHeight="1">
      <c r="D391" s="141"/>
    </row>
    <row r="392" ht="15.75" customHeight="1">
      <c r="D392" s="141"/>
    </row>
    <row r="393" ht="15.75" customHeight="1">
      <c r="D393" s="141"/>
    </row>
    <row r="394" ht="15.75" customHeight="1">
      <c r="D394" s="141"/>
    </row>
    <row r="395" ht="15.75" customHeight="1">
      <c r="D395" s="141"/>
    </row>
    <row r="396" ht="15.75" customHeight="1">
      <c r="D396" s="141"/>
    </row>
    <row r="397" ht="15.75" customHeight="1">
      <c r="D397" s="141"/>
    </row>
    <row r="398" ht="15.75" customHeight="1">
      <c r="D398" s="141"/>
    </row>
    <row r="399" ht="15.75" customHeight="1">
      <c r="D399" s="141"/>
    </row>
    <row r="400" ht="15.75" customHeight="1">
      <c r="D400" s="141"/>
    </row>
    <row r="401" ht="15.75" customHeight="1">
      <c r="D401" s="141"/>
    </row>
    <row r="402" ht="15.75" customHeight="1">
      <c r="D402" s="141"/>
    </row>
    <row r="403" ht="15.75" customHeight="1">
      <c r="D403" s="141"/>
    </row>
    <row r="404" ht="15.75" customHeight="1">
      <c r="D404" s="141"/>
    </row>
    <row r="405" ht="15.75" customHeight="1">
      <c r="D405" s="141"/>
    </row>
    <row r="406" ht="15.75" customHeight="1">
      <c r="D406" s="141"/>
    </row>
    <row r="407" ht="15.75" customHeight="1">
      <c r="D407" s="141"/>
    </row>
    <row r="408" ht="15.75" customHeight="1">
      <c r="D408" s="141"/>
    </row>
    <row r="409" ht="15.75" customHeight="1">
      <c r="D409" s="141"/>
    </row>
    <row r="410" ht="15.75" customHeight="1">
      <c r="D410" s="141"/>
    </row>
    <row r="411" ht="15.75" customHeight="1">
      <c r="D411" s="141"/>
    </row>
    <row r="412" ht="15.75" customHeight="1">
      <c r="D412" s="141"/>
    </row>
    <row r="413" ht="15.75" customHeight="1">
      <c r="D413" s="141"/>
    </row>
    <row r="414" ht="15.75" customHeight="1">
      <c r="D414" s="141"/>
    </row>
    <row r="415" ht="15.75" customHeight="1">
      <c r="D415" s="141"/>
    </row>
    <row r="416" ht="15.75" customHeight="1">
      <c r="D416" s="141"/>
    </row>
    <row r="417" ht="15.75" customHeight="1">
      <c r="D417" s="141"/>
    </row>
    <row r="418" ht="15.75" customHeight="1">
      <c r="D418" s="141"/>
    </row>
    <row r="419" ht="15.75" customHeight="1">
      <c r="D419" s="141"/>
    </row>
    <row r="420" ht="15.75" customHeight="1">
      <c r="D420" s="141"/>
    </row>
    <row r="421" ht="15.75" customHeight="1">
      <c r="D421" s="141"/>
    </row>
    <row r="422" ht="15.75" customHeight="1">
      <c r="D422" s="141"/>
    </row>
    <row r="423" ht="15.75" customHeight="1">
      <c r="D423" s="141"/>
    </row>
    <row r="424" ht="15.75" customHeight="1">
      <c r="D424" s="141"/>
    </row>
    <row r="425" ht="15.75" customHeight="1">
      <c r="D425" s="141"/>
    </row>
    <row r="426" ht="15.75" customHeight="1">
      <c r="D426" s="141"/>
    </row>
    <row r="427" ht="15.75" customHeight="1">
      <c r="D427" s="141"/>
    </row>
    <row r="428" ht="15.75" customHeight="1">
      <c r="D428" s="141"/>
    </row>
    <row r="429" ht="15.75" customHeight="1">
      <c r="D429" s="141"/>
    </row>
    <row r="430" ht="15.75" customHeight="1">
      <c r="D430" s="141"/>
    </row>
    <row r="431" ht="15.75" customHeight="1">
      <c r="D431" s="141"/>
    </row>
    <row r="432" ht="15.75" customHeight="1">
      <c r="D432" s="141"/>
    </row>
    <row r="433" ht="15.75" customHeight="1">
      <c r="D433" s="141"/>
    </row>
    <row r="434" ht="15.75" customHeight="1">
      <c r="D434" s="141"/>
    </row>
    <row r="435" ht="15.75" customHeight="1">
      <c r="D435" s="141"/>
    </row>
    <row r="436" ht="15.75" customHeight="1">
      <c r="D436" s="141"/>
    </row>
    <row r="437" ht="15.75" customHeight="1">
      <c r="D437" s="141"/>
    </row>
    <row r="438" ht="15.75" customHeight="1">
      <c r="D438" s="141"/>
    </row>
    <row r="439" ht="15.75" customHeight="1">
      <c r="D439" s="141"/>
    </row>
    <row r="440" ht="15.75" customHeight="1">
      <c r="D440" s="141"/>
    </row>
    <row r="441" ht="15.75" customHeight="1">
      <c r="D441" s="141"/>
    </row>
    <row r="442" ht="15.75" customHeight="1">
      <c r="D442" s="141"/>
    </row>
    <row r="443" ht="15.75" customHeight="1">
      <c r="D443" s="141"/>
    </row>
    <row r="444" ht="15.75" customHeight="1">
      <c r="D444" s="141"/>
    </row>
    <row r="445" ht="15.75" customHeight="1">
      <c r="D445" s="141"/>
    </row>
    <row r="446" ht="15.75" customHeight="1">
      <c r="D446" s="141"/>
    </row>
    <row r="447" ht="15.75" customHeight="1">
      <c r="D447" s="141"/>
    </row>
    <row r="448" ht="15.75" customHeight="1">
      <c r="D448" s="141"/>
    </row>
    <row r="449" ht="15.75" customHeight="1">
      <c r="D449" s="141"/>
    </row>
    <row r="450" ht="15.75" customHeight="1">
      <c r="D450" s="141"/>
    </row>
    <row r="451" ht="15.75" customHeight="1">
      <c r="D451" s="141"/>
    </row>
    <row r="452" ht="15.75" customHeight="1">
      <c r="D452" s="141"/>
    </row>
    <row r="453" ht="15.75" customHeight="1">
      <c r="D453" s="141"/>
    </row>
    <row r="454" ht="15.75" customHeight="1">
      <c r="D454" s="141"/>
    </row>
    <row r="455" ht="15.75" customHeight="1">
      <c r="D455" s="141"/>
    </row>
    <row r="456" ht="15.75" customHeight="1">
      <c r="D456" s="141"/>
    </row>
    <row r="457" ht="15.75" customHeight="1">
      <c r="D457" s="141"/>
    </row>
    <row r="458" ht="15.75" customHeight="1">
      <c r="D458" s="141"/>
    </row>
    <row r="459" ht="15.75" customHeight="1">
      <c r="D459" s="141"/>
    </row>
    <row r="460" ht="15.75" customHeight="1">
      <c r="D460" s="141"/>
    </row>
    <row r="461" ht="15.75" customHeight="1">
      <c r="D461" s="141"/>
    </row>
    <row r="462" ht="15.75" customHeight="1">
      <c r="D462" s="141"/>
    </row>
    <row r="463" ht="15.75" customHeight="1">
      <c r="D463" s="141"/>
    </row>
    <row r="464" ht="15.75" customHeight="1">
      <c r="D464" s="141"/>
    </row>
    <row r="465" ht="15.75" customHeight="1">
      <c r="D465" s="141"/>
    </row>
    <row r="466" ht="15.75" customHeight="1">
      <c r="D466" s="141"/>
    </row>
    <row r="467" ht="15.75" customHeight="1">
      <c r="D467" s="141"/>
    </row>
    <row r="468" ht="15.75" customHeight="1">
      <c r="D468" s="141"/>
    </row>
    <row r="469" ht="15.75" customHeight="1">
      <c r="D469" s="141"/>
    </row>
    <row r="470" ht="15.75" customHeight="1">
      <c r="D470" s="141"/>
    </row>
    <row r="471" ht="15.75" customHeight="1">
      <c r="D471" s="141"/>
    </row>
    <row r="472" ht="15.75" customHeight="1">
      <c r="D472" s="141"/>
    </row>
    <row r="473" ht="15.75" customHeight="1">
      <c r="D473" s="141"/>
    </row>
    <row r="474" ht="15.75" customHeight="1">
      <c r="D474" s="141"/>
    </row>
    <row r="475" ht="15.75" customHeight="1">
      <c r="D475" s="141"/>
    </row>
    <row r="476" ht="15.75" customHeight="1">
      <c r="D476" s="141"/>
    </row>
    <row r="477" ht="15.75" customHeight="1">
      <c r="D477" s="141"/>
    </row>
    <row r="478" ht="15.75" customHeight="1">
      <c r="D478" s="141"/>
    </row>
    <row r="479" ht="15.75" customHeight="1">
      <c r="D479" s="141"/>
    </row>
    <row r="480" ht="15.75" customHeight="1">
      <c r="D480" s="141"/>
    </row>
    <row r="481" ht="15.75" customHeight="1">
      <c r="D481" s="141"/>
    </row>
    <row r="482" ht="15.75" customHeight="1">
      <c r="D482" s="141"/>
    </row>
    <row r="483" ht="15.75" customHeight="1">
      <c r="D483" s="141"/>
    </row>
    <row r="484" ht="15.75" customHeight="1">
      <c r="D484" s="141"/>
    </row>
    <row r="485" ht="15.75" customHeight="1">
      <c r="D485" s="141"/>
    </row>
    <row r="486" ht="15.75" customHeight="1">
      <c r="D486" s="141"/>
    </row>
    <row r="487" ht="15.75" customHeight="1">
      <c r="D487" s="141"/>
    </row>
    <row r="488" ht="15.75" customHeight="1">
      <c r="D488" s="141"/>
    </row>
    <row r="489" ht="15.75" customHeight="1">
      <c r="D489" s="141"/>
    </row>
    <row r="490" ht="15.75" customHeight="1">
      <c r="D490" s="141"/>
    </row>
    <row r="491" ht="15.75" customHeight="1">
      <c r="D491" s="141"/>
    </row>
    <row r="492" ht="15.75" customHeight="1">
      <c r="D492" s="141"/>
    </row>
    <row r="493" ht="15.75" customHeight="1">
      <c r="D493" s="141"/>
    </row>
    <row r="494" ht="15.75" customHeight="1">
      <c r="D494" s="141"/>
    </row>
    <row r="495" ht="15.75" customHeight="1">
      <c r="D495" s="141"/>
    </row>
    <row r="496" ht="15.75" customHeight="1">
      <c r="D496" s="141"/>
    </row>
    <row r="497" ht="15.75" customHeight="1">
      <c r="D497" s="141"/>
    </row>
    <row r="498" ht="15.75" customHeight="1">
      <c r="D498" s="141"/>
    </row>
    <row r="499" ht="15.75" customHeight="1">
      <c r="D499" s="141"/>
    </row>
    <row r="500" ht="15.75" customHeight="1">
      <c r="D500" s="141"/>
    </row>
    <row r="501" ht="15.75" customHeight="1">
      <c r="D501" s="141"/>
    </row>
    <row r="502" ht="15.75" customHeight="1">
      <c r="D502" s="141"/>
    </row>
    <row r="503" ht="15.75" customHeight="1">
      <c r="D503" s="141"/>
    </row>
    <row r="504" ht="15.75" customHeight="1">
      <c r="D504" s="141"/>
    </row>
    <row r="505" ht="15.75" customHeight="1">
      <c r="D505" s="141"/>
    </row>
    <row r="506" ht="15.75" customHeight="1">
      <c r="D506" s="141"/>
    </row>
    <row r="507" ht="15.75" customHeight="1">
      <c r="D507" s="141"/>
    </row>
    <row r="508" ht="15.75" customHeight="1">
      <c r="D508" s="141"/>
    </row>
    <row r="509" ht="15.75" customHeight="1">
      <c r="D509" s="141"/>
    </row>
    <row r="510" ht="15.75" customHeight="1">
      <c r="D510" s="141"/>
    </row>
    <row r="511" ht="15.75" customHeight="1">
      <c r="D511" s="141"/>
    </row>
    <row r="512" ht="15.75" customHeight="1">
      <c r="D512" s="141"/>
    </row>
    <row r="513" ht="15.75" customHeight="1">
      <c r="D513" s="141"/>
    </row>
    <row r="514" ht="15.75" customHeight="1">
      <c r="D514" s="141"/>
    </row>
    <row r="515" ht="15.75" customHeight="1">
      <c r="D515" s="141"/>
    </row>
    <row r="516" ht="15.75" customHeight="1">
      <c r="D516" s="141"/>
    </row>
    <row r="517" ht="15.75" customHeight="1">
      <c r="D517" s="141"/>
    </row>
    <row r="518" ht="15.75" customHeight="1">
      <c r="D518" s="141"/>
    </row>
    <row r="519" ht="15.75" customHeight="1">
      <c r="D519" s="141"/>
    </row>
    <row r="520" ht="15.75" customHeight="1">
      <c r="D520" s="141"/>
    </row>
    <row r="521" ht="15.75" customHeight="1">
      <c r="D521" s="141"/>
    </row>
    <row r="522" ht="15.75" customHeight="1">
      <c r="D522" s="141"/>
    </row>
    <row r="523" ht="15.75" customHeight="1">
      <c r="D523" s="141"/>
    </row>
    <row r="524" ht="15.75" customHeight="1">
      <c r="D524" s="141"/>
    </row>
    <row r="525" ht="15.75" customHeight="1">
      <c r="D525" s="141"/>
    </row>
    <row r="526" ht="15.75" customHeight="1">
      <c r="D526" s="141"/>
    </row>
    <row r="527" ht="15.75" customHeight="1">
      <c r="D527" s="141"/>
    </row>
    <row r="528" ht="15.75" customHeight="1">
      <c r="D528" s="141"/>
    </row>
    <row r="529" ht="15.75" customHeight="1">
      <c r="D529" s="141"/>
    </row>
    <row r="530" ht="15.75" customHeight="1">
      <c r="D530" s="141"/>
    </row>
    <row r="531" ht="15.75" customHeight="1">
      <c r="D531" s="141"/>
    </row>
    <row r="532" ht="15.75" customHeight="1">
      <c r="D532" s="141"/>
    </row>
    <row r="533" ht="15.75" customHeight="1">
      <c r="D533" s="141"/>
    </row>
    <row r="534" ht="15.75" customHeight="1">
      <c r="D534" s="141"/>
    </row>
    <row r="535" ht="15.75" customHeight="1">
      <c r="D535" s="141"/>
    </row>
    <row r="536" ht="15.75" customHeight="1">
      <c r="D536" s="141"/>
    </row>
    <row r="537" ht="15.75" customHeight="1">
      <c r="D537" s="141"/>
    </row>
    <row r="538" ht="15.75" customHeight="1">
      <c r="D538" s="141"/>
    </row>
    <row r="539" ht="15.75" customHeight="1">
      <c r="D539" s="141"/>
    </row>
    <row r="540" ht="15.75" customHeight="1">
      <c r="D540" s="141"/>
    </row>
    <row r="541" ht="15.75" customHeight="1">
      <c r="D541" s="141"/>
    </row>
    <row r="542" ht="15.75" customHeight="1">
      <c r="D542" s="141"/>
    </row>
    <row r="543" ht="15.75" customHeight="1">
      <c r="D543" s="141"/>
    </row>
    <row r="544" ht="15.75" customHeight="1">
      <c r="D544" s="141"/>
    </row>
    <row r="545" ht="15.75" customHeight="1">
      <c r="D545" s="141"/>
    </row>
    <row r="546" ht="15.75" customHeight="1">
      <c r="D546" s="141"/>
    </row>
    <row r="547" ht="15.75" customHeight="1">
      <c r="D547" s="141"/>
    </row>
    <row r="548" ht="15.75" customHeight="1">
      <c r="D548" s="141"/>
    </row>
    <row r="549" ht="15.75" customHeight="1">
      <c r="D549" s="141"/>
    </row>
    <row r="550" ht="15.75" customHeight="1">
      <c r="D550" s="141"/>
    </row>
    <row r="551" ht="15.75" customHeight="1">
      <c r="D551" s="141"/>
    </row>
    <row r="552" ht="15.75" customHeight="1">
      <c r="D552" s="141"/>
    </row>
    <row r="553" ht="15.75" customHeight="1">
      <c r="D553" s="141"/>
    </row>
    <row r="554" ht="15.75" customHeight="1">
      <c r="D554" s="141"/>
    </row>
    <row r="555" ht="15.75" customHeight="1">
      <c r="D555" s="141"/>
    </row>
    <row r="556" ht="15.75" customHeight="1">
      <c r="D556" s="141"/>
    </row>
    <row r="557" ht="15.75" customHeight="1">
      <c r="D557" s="141"/>
    </row>
    <row r="558" ht="15.75" customHeight="1">
      <c r="D558" s="141"/>
    </row>
    <row r="559" ht="15.75" customHeight="1">
      <c r="D559" s="141"/>
    </row>
    <row r="560" ht="15.75" customHeight="1">
      <c r="D560" s="141"/>
    </row>
    <row r="561" ht="15.75" customHeight="1">
      <c r="D561" s="141"/>
    </row>
    <row r="562" ht="15.75" customHeight="1">
      <c r="D562" s="141"/>
    </row>
    <row r="563" ht="15.75" customHeight="1">
      <c r="D563" s="141"/>
    </row>
    <row r="564" ht="15.75" customHeight="1">
      <c r="D564" s="141"/>
    </row>
    <row r="565" ht="15.75" customHeight="1">
      <c r="D565" s="141"/>
    </row>
    <row r="566" ht="15.75" customHeight="1">
      <c r="D566" s="141"/>
    </row>
    <row r="567" ht="15.75" customHeight="1">
      <c r="D567" s="141"/>
    </row>
    <row r="568" ht="15.75" customHeight="1">
      <c r="D568" s="141"/>
    </row>
    <row r="569" ht="15.75" customHeight="1">
      <c r="D569" s="141"/>
    </row>
    <row r="570" ht="15.75" customHeight="1">
      <c r="D570" s="141"/>
    </row>
    <row r="571" ht="15.75" customHeight="1">
      <c r="D571" s="141"/>
    </row>
    <row r="572" ht="15.75" customHeight="1">
      <c r="D572" s="141"/>
    </row>
    <row r="573" ht="15.75" customHeight="1">
      <c r="D573" s="141"/>
    </row>
    <row r="574" ht="15.75" customHeight="1">
      <c r="D574" s="141"/>
    </row>
    <row r="575" ht="15.75" customHeight="1">
      <c r="D575" s="141"/>
    </row>
    <row r="576" ht="15.75" customHeight="1">
      <c r="D576" s="141"/>
    </row>
    <row r="577" ht="15.75" customHeight="1">
      <c r="D577" s="141"/>
    </row>
    <row r="578" ht="15.75" customHeight="1">
      <c r="D578" s="141"/>
    </row>
    <row r="579" ht="15.75" customHeight="1">
      <c r="D579" s="141"/>
    </row>
    <row r="580" ht="15.75" customHeight="1">
      <c r="D580" s="141"/>
    </row>
    <row r="581" ht="15.75" customHeight="1">
      <c r="D581" s="141"/>
    </row>
    <row r="582" ht="15.75" customHeight="1">
      <c r="D582" s="141"/>
    </row>
    <row r="583" ht="15.75" customHeight="1">
      <c r="D583" s="141"/>
    </row>
    <row r="584" ht="15.75" customHeight="1">
      <c r="D584" s="141"/>
    </row>
    <row r="585" ht="15.75" customHeight="1">
      <c r="D585" s="141"/>
    </row>
    <row r="586" ht="15.75" customHeight="1">
      <c r="D586" s="141"/>
    </row>
    <row r="587" ht="15.75" customHeight="1">
      <c r="D587" s="141"/>
    </row>
    <row r="588" ht="15.75" customHeight="1">
      <c r="D588" s="141"/>
    </row>
    <row r="589" ht="15.75" customHeight="1">
      <c r="D589" s="141"/>
    </row>
    <row r="590" ht="15.75" customHeight="1">
      <c r="D590" s="141"/>
    </row>
    <row r="591" ht="15.75" customHeight="1">
      <c r="D591" s="141"/>
    </row>
    <row r="592" ht="15.75" customHeight="1">
      <c r="D592" s="141"/>
    </row>
    <row r="593" ht="15.75" customHeight="1">
      <c r="D593" s="141"/>
    </row>
    <row r="594" ht="15.75" customHeight="1">
      <c r="D594" s="141"/>
    </row>
    <row r="595" ht="15.75" customHeight="1">
      <c r="D595" s="141"/>
    </row>
    <row r="596" ht="15.75" customHeight="1">
      <c r="D596" s="141"/>
    </row>
    <row r="597" ht="15.75" customHeight="1">
      <c r="D597" s="141"/>
    </row>
    <row r="598" ht="15.75" customHeight="1">
      <c r="D598" s="141"/>
    </row>
    <row r="599" ht="15.75" customHeight="1">
      <c r="D599" s="141"/>
    </row>
    <row r="600" ht="15.75" customHeight="1">
      <c r="D600" s="141"/>
    </row>
    <row r="601" ht="15.75" customHeight="1">
      <c r="D601" s="141"/>
    </row>
    <row r="602" ht="15.75" customHeight="1">
      <c r="D602" s="141"/>
    </row>
    <row r="603" ht="15.75" customHeight="1">
      <c r="D603" s="141"/>
    </row>
    <row r="604" ht="15.75" customHeight="1">
      <c r="D604" s="141"/>
    </row>
    <row r="605" ht="15.75" customHeight="1">
      <c r="D605" s="141"/>
    </row>
    <row r="606" ht="15.75" customHeight="1">
      <c r="D606" s="141"/>
    </row>
    <row r="607" ht="15.75" customHeight="1">
      <c r="D607" s="141"/>
    </row>
    <row r="608" ht="15.75" customHeight="1">
      <c r="D608" s="141"/>
    </row>
    <row r="609" ht="15.75" customHeight="1">
      <c r="D609" s="141"/>
    </row>
    <row r="610" ht="15.75" customHeight="1">
      <c r="D610" s="141"/>
    </row>
    <row r="611" ht="15.75" customHeight="1">
      <c r="D611" s="141"/>
    </row>
    <row r="612" ht="15.75" customHeight="1">
      <c r="D612" s="141"/>
    </row>
    <row r="613" ht="15.75" customHeight="1">
      <c r="D613" s="141"/>
    </row>
    <row r="614" ht="15.75" customHeight="1">
      <c r="D614" s="141"/>
    </row>
    <row r="615" ht="15.75" customHeight="1">
      <c r="D615" s="141"/>
    </row>
    <row r="616" ht="15.75" customHeight="1">
      <c r="D616" s="141"/>
    </row>
    <row r="617" ht="15.75" customHeight="1">
      <c r="D617" s="141"/>
    </row>
    <row r="618" ht="15.75" customHeight="1">
      <c r="D618" s="141"/>
    </row>
    <row r="619" ht="15.75" customHeight="1">
      <c r="D619" s="141"/>
    </row>
    <row r="620" ht="15.75" customHeight="1">
      <c r="D620" s="141"/>
    </row>
    <row r="621" ht="15.75" customHeight="1">
      <c r="D621" s="141"/>
    </row>
    <row r="622" ht="15.75" customHeight="1">
      <c r="D622" s="141"/>
    </row>
    <row r="623" ht="15.75" customHeight="1">
      <c r="D623" s="141"/>
    </row>
    <row r="624" ht="15.75" customHeight="1">
      <c r="D624" s="141"/>
    </row>
    <row r="625" ht="15.75" customHeight="1">
      <c r="D625" s="141"/>
    </row>
    <row r="626" ht="15.75" customHeight="1">
      <c r="D626" s="141"/>
    </row>
    <row r="627" ht="15.75" customHeight="1">
      <c r="D627" s="141"/>
    </row>
    <row r="628" ht="15.75" customHeight="1">
      <c r="D628" s="141"/>
    </row>
    <row r="629" ht="15.75" customHeight="1">
      <c r="D629" s="141"/>
    </row>
    <row r="630" ht="15.75" customHeight="1">
      <c r="D630" s="141"/>
    </row>
    <row r="631" ht="15.75" customHeight="1">
      <c r="D631" s="141"/>
    </row>
    <row r="632" ht="15.75" customHeight="1">
      <c r="D632" s="141"/>
    </row>
    <row r="633" ht="15.75" customHeight="1">
      <c r="D633" s="141"/>
    </row>
    <row r="634" ht="15.75" customHeight="1">
      <c r="D634" s="141"/>
    </row>
    <row r="635" ht="15.75" customHeight="1">
      <c r="D635" s="141"/>
    </row>
    <row r="636" ht="15.75" customHeight="1">
      <c r="D636" s="141"/>
    </row>
    <row r="637" ht="15.75" customHeight="1">
      <c r="D637" s="141"/>
    </row>
    <row r="638" ht="15.75" customHeight="1">
      <c r="D638" s="141"/>
    </row>
    <row r="639" ht="15.75" customHeight="1">
      <c r="D639" s="141"/>
    </row>
    <row r="640" ht="15.75" customHeight="1">
      <c r="D640" s="141"/>
    </row>
    <row r="641" ht="15.75" customHeight="1">
      <c r="D641" s="141"/>
    </row>
    <row r="642" ht="15.75" customHeight="1">
      <c r="D642" s="141"/>
    </row>
    <row r="643" ht="15.75" customHeight="1">
      <c r="D643" s="141"/>
    </row>
    <row r="644" ht="15.75" customHeight="1">
      <c r="D644" s="141"/>
    </row>
    <row r="645" ht="15.75" customHeight="1">
      <c r="D645" s="141"/>
    </row>
    <row r="646" ht="15.75" customHeight="1">
      <c r="D646" s="141"/>
    </row>
    <row r="647" ht="15.75" customHeight="1">
      <c r="D647" s="141"/>
    </row>
    <row r="648" ht="15.75" customHeight="1">
      <c r="D648" s="141"/>
    </row>
    <row r="649" ht="15.75" customHeight="1">
      <c r="D649" s="141"/>
    </row>
    <row r="650" ht="15.75" customHeight="1">
      <c r="D650" s="141"/>
    </row>
    <row r="651" ht="15.75" customHeight="1">
      <c r="D651" s="141"/>
    </row>
    <row r="652" ht="15.75" customHeight="1">
      <c r="D652" s="141"/>
    </row>
    <row r="653" ht="15.75" customHeight="1">
      <c r="D653" s="141"/>
    </row>
    <row r="654" ht="15.75" customHeight="1">
      <c r="D654" s="141"/>
    </row>
    <row r="655" ht="15.75" customHeight="1">
      <c r="D655" s="141"/>
    </row>
    <row r="656" ht="15.75" customHeight="1">
      <c r="D656" s="141"/>
    </row>
    <row r="657" ht="15.75" customHeight="1">
      <c r="D657" s="141"/>
    </row>
    <row r="658" ht="15.75" customHeight="1">
      <c r="D658" s="141"/>
    </row>
    <row r="659" ht="15.75" customHeight="1">
      <c r="D659" s="141"/>
    </row>
    <row r="660" ht="15.75" customHeight="1">
      <c r="D660" s="141"/>
    </row>
    <row r="661" ht="15.75" customHeight="1">
      <c r="D661" s="141"/>
    </row>
    <row r="662" ht="15.75" customHeight="1">
      <c r="D662" s="141"/>
    </row>
    <row r="663" ht="15.75" customHeight="1">
      <c r="D663" s="141"/>
    </row>
    <row r="664" ht="15.75" customHeight="1">
      <c r="D664" s="141"/>
    </row>
    <row r="665" ht="15.75" customHeight="1">
      <c r="D665" s="141"/>
    </row>
    <row r="666" ht="15.75" customHeight="1">
      <c r="D666" s="141"/>
    </row>
    <row r="667" ht="15.75" customHeight="1">
      <c r="D667" s="141"/>
    </row>
    <row r="668" ht="15.75" customHeight="1">
      <c r="D668" s="141"/>
    </row>
    <row r="669" ht="15.75" customHeight="1">
      <c r="D669" s="141"/>
    </row>
    <row r="670" ht="15.75" customHeight="1">
      <c r="D670" s="141"/>
    </row>
    <row r="671" ht="15.75" customHeight="1">
      <c r="D671" s="141"/>
    </row>
    <row r="672" ht="15.75" customHeight="1">
      <c r="D672" s="141"/>
    </row>
    <row r="673" ht="15.75" customHeight="1">
      <c r="D673" s="141"/>
    </row>
    <row r="674" ht="15.75" customHeight="1">
      <c r="D674" s="141"/>
    </row>
    <row r="675" ht="15.75" customHeight="1">
      <c r="D675" s="141"/>
    </row>
    <row r="676" ht="15.75" customHeight="1">
      <c r="D676" s="141"/>
    </row>
    <row r="677" ht="15.75" customHeight="1">
      <c r="D677" s="141"/>
    </row>
    <row r="678" ht="15.75" customHeight="1">
      <c r="D678" s="141"/>
    </row>
    <row r="679" ht="15.75" customHeight="1">
      <c r="D679" s="141"/>
    </row>
    <row r="680" ht="15.75" customHeight="1">
      <c r="D680" s="141"/>
    </row>
    <row r="681" ht="15.75" customHeight="1">
      <c r="D681" s="141"/>
    </row>
    <row r="682" ht="15.75" customHeight="1">
      <c r="D682" s="141"/>
    </row>
    <row r="683" ht="15.75" customHeight="1">
      <c r="D683" s="141"/>
    </row>
    <row r="684" ht="15.75" customHeight="1">
      <c r="D684" s="141"/>
    </row>
    <row r="685" ht="15.75" customHeight="1">
      <c r="D685" s="141"/>
    </row>
    <row r="686" ht="15.75" customHeight="1">
      <c r="D686" s="141"/>
    </row>
    <row r="687" ht="15.75" customHeight="1">
      <c r="D687" s="141"/>
    </row>
    <row r="688" ht="15.75" customHeight="1">
      <c r="D688" s="141"/>
    </row>
    <row r="689" ht="15.75" customHeight="1">
      <c r="D689" s="141"/>
    </row>
    <row r="690" ht="15.75" customHeight="1">
      <c r="D690" s="141"/>
    </row>
    <row r="691" ht="15.75" customHeight="1">
      <c r="D691" s="141"/>
    </row>
    <row r="692" ht="15.75" customHeight="1">
      <c r="D692" s="141"/>
    </row>
    <row r="693" ht="15.75" customHeight="1">
      <c r="D693" s="141"/>
    </row>
    <row r="694" ht="15.75" customHeight="1">
      <c r="D694" s="141"/>
    </row>
    <row r="695" ht="15.75" customHeight="1">
      <c r="D695" s="141"/>
    </row>
    <row r="696" ht="15.75" customHeight="1">
      <c r="D696" s="141"/>
    </row>
    <row r="697" ht="15.75" customHeight="1">
      <c r="D697" s="141"/>
    </row>
    <row r="698" ht="15.75" customHeight="1">
      <c r="D698" s="141"/>
    </row>
    <row r="699" ht="15.75" customHeight="1">
      <c r="D699" s="141"/>
    </row>
    <row r="700" ht="15.75" customHeight="1">
      <c r="D700" s="141"/>
    </row>
    <row r="701" ht="15.75" customHeight="1">
      <c r="D701" s="141"/>
    </row>
    <row r="702" ht="15.75" customHeight="1">
      <c r="D702" s="141"/>
    </row>
    <row r="703" ht="15.75" customHeight="1">
      <c r="D703" s="141"/>
    </row>
    <row r="704" ht="15.75" customHeight="1">
      <c r="D704" s="141"/>
    </row>
    <row r="705" ht="15.75" customHeight="1">
      <c r="D705" s="141"/>
    </row>
    <row r="706" ht="15.75" customHeight="1">
      <c r="D706" s="141"/>
    </row>
    <row r="707" ht="15.75" customHeight="1">
      <c r="D707" s="141"/>
    </row>
    <row r="708" ht="15.75" customHeight="1">
      <c r="D708" s="141"/>
    </row>
    <row r="709" ht="15.75" customHeight="1">
      <c r="D709" s="141"/>
    </row>
    <row r="710" ht="15.75" customHeight="1">
      <c r="D710" s="141"/>
    </row>
    <row r="711" ht="15.75" customHeight="1">
      <c r="D711" s="141"/>
    </row>
    <row r="712" ht="15.75" customHeight="1">
      <c r="D712" s="141"/>
    </row>
    <row r="713" ht="15.75" customHeight="1">
      <c r="D713" s="141"/>
    </row>
    <row r="714" ht="15.75" customHeight="1">
      <c r="D714" s="141"/>
    </row>
    <row r="715" ht="15.75" customHeight="1">
      <c r="D715" s="141"/>
    </row>
    <row r="716" ht="15.75" customHeight="1">
      <c r="D716" s="141"/>
    </row>
    <row r="717" ht="15.75" customHeight="1">
      <c r="D717" s="141"/>
    </row>
    <row r="718" ht="15.75" customHeight="1">
      <c r="D718" s="141"/>
    </row>
    <row r="719" ht="15.75" customHeight="1">
      <c r="D719" s="141"/>
    </row>
    <row r="720" ht="15.75" customHeight="1">
      <c r="D720" s="141"/>
    </row>
    <row r="721" ht="15.75" customHeight="1">
      <c r="D721" s="141"/>
    </row>
    <row r="722" ht="15.75" customHeight="1">
      <c r="D722" s="141"/>
    </row>
    <row r="723" ht="15.75" customHeight="1">
      <c r="D723" s="141"/>
    </row>
    <row r="724" ht="15.75" customHeight="1">
      <c r="D724" s="141"/>
    </row>
    <row r="725" ht="15.75" customHeight="1">
      <c r="D725" s="141"/>
    </row>
    <row r="726" ht="15.75" customHeight="1">
      <c r="D726" s="141"/>
    </row>
    <row r="727" ht="15.75" customHeight="1">
      <c r="D727" s="141"/>
    </row>
    <row r="728" ht="15.75" customHeight="1">
      <c r="D728" s="141"/>
    </row>
    <row r="729" ht="15.75" customHeight="1">
      <c r="D729" s="141"/>
    </row>
    <row r="730" ht="15.75" customHeight="1">
      <c r="D730" s="141"/>
    </row>
    <row r="731" ht="15.75" customHeight="1">
      <c r="D731" s="141"/>
    </row>
    <row r="732" ht="15.75" customHeight="1">
      <c r="D732" s="141"/>
    </row>
    <row r="733" ht="15.75" customHeight="1">
      <c r="D733" s="141"/>
    </row>
    <row r="734" ht="15.75" customHeight="1">
      <c r="D734" s="141"/>
    </row>
    <row r="735" ht="15.75" customHeight="1">
      <c r="D735" s="141"/>
    </row>
    <row r="736" ht="15.75" customHeight="1">
      <c r="D736" s="141"/>
    </row>
    <row r="737" ht="15.75" customHeight="1">
      <c r="D737" s="141"/>
    </row>
    <row r="738" ht="15.75" customHeight="1">
      <c r="D738" s="141"/>
    </row>
    <row r="739" ht="15.75" customHeight="1">
      <c r="D739" s="141"/>
    </row>
    <row r="740" ht="15.75" customHeight="1">
      <c r="D740" s="141"/>
    </row>
    <row r="741" ht="15.75" customHeight="1">
      <c r="D741" s="141"/>
    </row>
    <row r="742" ht="15.75" customHeight="1">
      <c r="D742" s="141"/>
    </row>
    <row r="743" ht="15.75" customHeight="1">
      <c r="D743" s="141"/>
    </row>
    <row r="744" ht="15.75" customHeight="1">
      <c r="D744" s="141"/>
    </row>
    <row r="745" ht="15.75" customHeight="1">
      <c r="D745" s="141"/>
    </row>
    <row r="746" ht="15.75" customHeight="1">
      <c r="D746" s="141"/>
    </row>
    <row r="747" ht="15.75" customHeight="1">
      <c r="D747" s="141"/>
    </row>
    <row r="748" ht="15.75" customHeight="1">
      <c r="D748" s="141"/>
    </row>
    <row r="749" ht="15.75" customHeight="1">
      <c r="D749" s="141"/>
    </row>
    <row r="750" ht="15.75" customHeight="1">
      <c r="D750" s="141"/>
    </row>
    <row r="751" ht="15.75" customHeight="1">
      <c r="D751" s="141"/>
    </row>
    <row r="752" ht="15.75" customHeight="1">
      <c r="D752" s="141"/>
    </row>
    <row r="753" ht="15.75" customHeight="1">
      <c r="D753" s="141"/>
    </row>
    <row r="754" ht="15.75" customHeight="1">
      <c r="D754" s="141"/>
    </row>
    <row r="755" ht="15.75" customHeight="1">
      <c r="D755" s="141"/>
    </row>
    <row r="756" ht="15.75" customHeight="1">
      <c r="D756" s="141"/>
    </row>
    <row r="757" ht="15.75" customHeight="1">
      <c r="D757" s="141"/>
    </row>
    <row r="758" ht="15.75" customHeight="1">
      <c r="D758" s="141"/>
    </row>
    <row r="759" ht="15.75" customHeight="1">
      <c r="D759" s="141"/>
    </row>
    <row r="760" ht="15.75" customHeight="1">
      <c r="D760" s="141"/>
    </row>
    <row r="761" ht="15.75" customHeight="1">
      <c r="D761" s="141"/>
    </row>
    <row r="762" ht="15.75" customHeight="1">
      <c r="D762" s="141"/>
    </row>
    <row r="763" ht="15.75" customHeight="1">
      <c r="D763" s="141"/>
    </row>
    <row r="764" ht="15.75" customHeight="1">
      <c r="D764" s="141"/>
    </row>
    <row r="765" ht="15.75" customHeight="1">
      <c r="D765" s="141"/>
    </row>
    <row r="766" ht="15.75" customHeight="1">
      <c r="D766" s="141"/>
    </row>
    <row r="767" ht="15.75" customHeight="1">
      <c r="D767" s="141"/>
    </row>
    <row r="768" ht="15.75" customHeight="1">
      <c r="D768" s="141"/>
    </row>
    <row r="769" ht="15.75" customHeight="1">
      <c r="D769" s="141"/>
    </row>
    <row r="770" ht="15.75" customHeight="1">
      <c r="D770" s="141"/>
    </row>
    <row r="771" ht="15.75" customHeight="1">
      <c r="D771" s="141"/>
    </row>
    <row r="772" ht="15.75" customHeight="1">
      <c r="D772" s="141"/>
    </row>
    <row r="773" ht="15.75" customHeight="1">
      <c r="D773" s="141"/>
    </row>
    <row r="774" ht="15.75" customHeight="1">
      <c r="D774" s="141"/>
    </row>
    <row r="775" ht="15.75" customHeight="1">
      <c r="D775" s="141"/>
    </row>
    <row r="776" ht="15.75" customHeight="1">
      <c r="D776" s="141"/>
    </row>
    <row r="777" ht="15.75" customHeight="1">
      <c r="D777" s="141"/>
    </row>
    <row r="778" ht="15.75" customHeight="1">
      <c r="D778" s="141"/>
    </row>
    <row r="779" ht="15.75" customHeight="1">
      <c r="D779" s="141"/>
    </row>
    <row r="780" ht="15.75" customHeight="1">
      <c r="D780" s="141"/>
    </row>
    <row r="781" ht="15.75" customHeight="1">
      <c r="D781" s="141"/>
    </row>
    <row r="782" ht="15.75" customHeight="1">
      <c r="D782" s="141"/>
    </row>
    <row r="783" ht="15.75" customHeight="1">
      <c r="D783" s="141"/>
    </row>
    <row r="784" ht="15.75" customHeight="1">
      <c r="D784" s="141"/>
    </row>
    <row r="785" ht="15.75" customHeight="1">
      <c r="D785" s="141"/>
    </row>
    <row r="786" ht="15.75" customHeight="1">
      <c r="D786" s="141"/>
    </row>
    <row r="787" ht="15.75" customHeight="1">
      <c r="D787" s="141"/>
    </row>
    <row r="788" ht="15.75" customHeight="1">
      <c r="D788" s="141"/>
    </row>
    <row r="789" ht="15.75" customHeight="1">
      <c r="D789" s="141"/>
    </row>
    <row r="790" ht="15.75" customHeight="1">
      <c r="D790" s="141"/>
    </row>
    <row r="791" ht="15.75" customHeight="1">
      <c r="D791" s="141"/>
    </row>
    <row r="792" ht="15.75" customHeight="1">
      <c r="D792" s="141"/>
    </row>
    <row r="793" ht="15.75" customHeight="1">
      <c r="D793" s="141"/>
    </row>
    <row r="794" ht="15.75" customHeight="1">
      <c r="D794" s="141"/>
    </row>
    <row r="795" ht="15.75" customHeight="1">
      <c r="D795" s="141"/>
    </row>
    <row r="796" ht="15.75" customHeight="1">
      <c r="D796" s="141"/>
    </row>
    <row r="797" ht="15.75" customHeight="1">
      <c r="D797" s="141"/>
    </row>
    <row r="798" ht="15.75" customHeight="1">
      <c r="D798" s="141"/>
    </row>
    <row r="799" ht="15.75" customHeight="1">
      <c r="D799" s="141"/>
    </row>
    <row r="800" ht="15.75" customHeight="1">
      <c r="D800" s="141"/>
    </row>
    <row r="801" ht="15.75" customHeight="1">
      <c r="D801" s="141"/>
    </row>
    <row r="802" ht="15.75" customHeight="1">
      <c r="D802" s="141"/>
    </row>
    <row r="803" ht="15.75" customHeight="1">
      <c r="D803" s="141"/>
    </row>
    <row r="804" ht="15.75" customHeight="1">
      <c r="D804" s="141"/>
    </row>
    <row r="805" ht="15.75" customHeight="1">
      <c r="D805" s="141"/>
    </row>
    <row r="806" ht="15.75" customHeight="1">
      <c r="D806" s="141"/>
    </row>
    <row r="807" ht="15.75" customHeight="1">
      <c r="D807" s="141"/>
    </row>
    <row r="808" ht="15.75" customHeight="1">
      <c r="D808" s="141"/>
    </row>
    <row r="809" ht="15.75" customHeight="1">
      <c r="D809" s="141"/>
    </row>
    <row r="810" ht="15.75" customHeight="1">
      <c r="D810" s="141"/>
    </row>
    <row r="811" ht="15.75" customHeight="1">
      <c r="D811" s="141"/>
    </row>
    <row r="812" ht="15.75" customHeight="1">
      <c r="D812" s="141"/>
    </row>
    <row r="813" ht="15.75" customHeight="1">
      <c r="D813" s="141"/>
    </row>
    <row r="814" ht="15.75" customHeight="1">
      <c r="D814" s="141"/>
    </row>
    <row r="815" ht="15.75" customHeight="1">
      <c r="D815" s="141"/>
    </row>
    <row r="816" ht="15.75" customHeight="1">
      <c r="D816" s="141"/>
    </row>
    <row r="817" ht="15.75" customHeight="1">
      <c r="D817" s="141"/>
    </row>
    <row r="818" ht="15.75" customHeight="1">
      <c r="D818" s="141"/>
    </row>
    <row r="819" ht="15.75" customHeight="1">
      <c r="D819" s="141"/>
    </row>
    <row r="820" ht="15.75" customHeight="1">
      <c r="D820" s="141"/>
    </row>
    <row r="821" ht="15.75" customHeight="1">
      <c r="D821" s="141"/>
    </row>
    <row r="822" ht="15.75" customHeight="1">
      <c r="D822" s="141"/>
    </row>
    <row r="823" ht="15.75" customHeight="1">
      <c r="D823" s="141"/>
    </row>
    <row r="824" ht="15.75" customHeight="1">
      <c r="D824" s="141"/>
    </row>
    <row r="825" ht="15.75" customHeight="1">
      <c r="D825" s="141"/>
    </row>
    <row r="826" ht="15.75" customHeight="1">
      <c r="D826" s="141"/>
    </row>
    <row r="827" ht="15.75" customHeight="1">
      <c r="D827" s="141"/>
    </row>
    <row r="828" ht="15.75" customHeight="1">
      <c r="D828" s="141"/>
    </row>
    <row r="829" ht="15.75" customHeight="1">
      <c r="D829" s="141"/>
    </row>
    <row r="830" ht="15.75" customHeight="1">
      <c r="D830" s="141"/>
    </row>
    <row r="831" ht="15.75" customHeight="1">
      <c r="D831" s="141"/>
    </row>
    <row r="832" ht="15.75" customHeight="1">
      <c r="D832" s="141"/>
    </row>
    <row r="833" ht="15.75" customHeight="1">
      <c r="D833" s="141"/>
    </row>
    <row r="834" ht="15.75" customHeight="1">
      <c r="D834" s="141"/>
    </row>
    <row r="835" ht="15.75" customHeight="1">
      <c r="D835" s="141"/>
    </row>
    <row r="836" ht="15.75" customHeight="1">
      <c r="D836" s="141"/>
    </row>
    <row r="837" ht="15.75" customHeight="1">
      <c r="D837" s="141"/>
    </row>
    <row r="838" ht="15.75" customHeight="1">
      <c r="D838" s="141"/>
    </row>
    <row r="839" ht="15.75" customHeight="1">
      <c r="D839" s="141"/>
    </row>
    <row r="840" ht="15.75" customHeight="1">
      <c r="D840" s="141"/>
    </row>
    <row r="841" ht="15.75" customHeight="1">
      <c r="D841" s="141"/>
    </row>
    <row r="842" ht="15.75" customHeight="1">
      <c r="D842" s="141"/>
    </row>
    <row r="843" ht="15.75" customHeight="1">
      <c r="D843" s="141"/>
    </row>
    <row r="844" ht="15.75" customHeight="1">
      <c r="D844" s="141"/>
    </row>
    <row r="845" ht="15.75" customHeight="1">
      <c r="D845" s="141"/>
    </row>
    <row r="846" ht="15.75" customHeight="1">
      <c r="D846" s="141"/>
    </row>
    <row r="847" ht="15.75" customHeight="1">
      <c r="D847" s="141"/>
    </row>
    <row r="848" ht="15.75" customHeight="1">
      <c r="D848" s="141"/>
    </row>
    <row r="849" ht="15.75" customHeight="1">
      <c r="D849" s="141"/>
    </row>
    <row r="850" ht="15.75" customHeight="1">
      <c r="D850" s="141"/>
    </row>
    <row r="851" ht="15.75" customHeight="1">
      <c r="D851" s="141"/>
    </row>
    <row r="852" ht="15.75" customHeight="1">
      <c r="D852" s="141"/>
    </row>
    <row r="853" ht="15.75" customHeight="1">
      <c r="D853" s="141"/>
    </row>
    <row r="854" ht="15.75" customHeight="1">
      <c r="D854" s="141"/>
    </row>
    <row r="855" ht="15.75" customHeight="1">
      <c r="D855" s="141"/>
    </row>
    <row r="856" ht="15.75" customHeight="1">
      <c r="D856" s="141"/>
    </row>
    <row r="857" ht="15.75" customHeight="1">
      <c r="D857" s="141"/>
    </row>
    <row r="858" ht="15.75" customHeight="1">
      <c r="D858" s="141"/>
    </row>
    <row r="859" ht="15.75" customHeight="1">
      <c r="D859" s="141"/>
    </row>
    <row r="860" ht="15.75" customHeight="1">
      <c r="D860" s="141"/>
    </row>
    <row r="861" ht="15.75" customHeight="1">
      <c r="D861" s="141"/>
    </row>
    <row r="862" ht="15.75" customHeight="1">
      <c r="D862" s="141"/>
    </row>
    <row r="863" ht="15.75" customHeight="1">
      <c r="D863" s="141"/>
    </row>
    <row r="864" ht="15.75" customHeight="1">
      <c r="D864" s="141"/>
    </row>
    <row r="865" ht="15.75" customHeight="1">
      <c r="D865" s="141"/>
    </row>
    <row r="866" ht="15.75" customHeight="1">
      <c r="D866" s="141"/>
    </row>
    <row r="867" ht="15.75" customHeight="1">
      <c r="D867" s="141"/>
    </row>
    <row r="868" ht="15.75" customHeight="1">
      <c r="D868" s="141"/>
    </row>
    <row r="869" ht="15.75" customHeight="1">
      <c r="D869" s="141"/>
    </row>
    <row r="870" ht="15.75" customHeight="1">
      <c r="D870" s="141"/>
    </row>
    <row r="871" ht="15.75" customHeight="1">
      <c r="D871" s="141"/>
    </row>
    <row r="872" ht="15.75" customHeight="1">
      <c r="D872" s="141"/>
    </row>
    <row r="873" ht="15.75" customHeight="1">
      <c r="D873" s="141"/>
    </row>
    <row r="874" ht="15.75" customHeight="1">
      <c r="D874" s="141"/>
    </row>
    <row r="875" ht="15.75" customHeight="1">
      <c r="D875" s="141"/>
    </row>
    <row r="876" ht="15.75" customHeight="1">
      <c r="D876" s="141"/>
    </row>
    <row r="877" ht="15.75" customHeight="1">
      <c r="D877" s="141"/>
    </row>
    <row r="878" ht="15.75" customHeight="1">
      <c r="D878" s="141"/>
    </row>
    <row r="879" ht="15.75" customHeight="1">
      <c r="D879" s="141"/>
    </row>
    <row r="880" ht="15.75" customHeight="1">
      <c r="D880" s="141"/>
    </row>
    <row r="881" ht="15.75" customHeight="1">
      <c r="D881" s="141"/>
    </row>
    <row r="882" ht="15.75" customHeight="1">
      <c r="D882" s="141"/>
    </row>
    <row r="883" ht="15.75" customHeight="1">
      <c r="D883" s="141"/>
    </row>
    <row r="884" ht="15.75" customHeight="1">
      <c r="D884" s="141"/>
    </row>
    <row r="885" ht="15.75" customHeight="1">
      <c r="D885" s="141"/>
    </row>
    <row r="886" ht="15.75" customHeight="1">
      <c r="D886" s="141"/>
    </row>
    <row r="887" ht="15.75" customHeight="1">
      <c r="D887" s="141"/>
    </row>
    <row r="888" ht="15.75" customHeight="1">
      <c r="D888" s="141"/>
    </row>
    <row r="889" ht="15.75" customHeight="1">
      <c r="D889" s="141"/>
    </row>
    <row r="890" ht="15.75" customHeight="1">
      <c r="D890" s="141"/>
    </row>
    <row r="891" ht="15.75" customHeight="1">
      <c r="D891" s="141"/>
    </row>
    <row r="892" ht="15.75" customHeight="1">
      <c r="D892" s="141"/>
    </row>
    <row r="893" ht="15.75" customHeight="1">
      <c r="D893" s="141"/>
    </row>
    <row r="894" ht="15.75" customHeight="1">
      <c r="D894" s="141"/>
    </row>
    <row r="895" ht="15.75" customHeight="1">
      <c r="D895" s="141"/>
    </row>
    <row r="896" ht="15.75" customHeight="1">
      <c r="D896" s="141"/>
    </row>
    <row r="897" ht="15.75" customHeight="1">
      <c r="D897" s="141"/>
    </row>
    <row r="898" ht="15.75" customHeight="1">
      <c r="D898" s="141"/>
    </row>
    <row r="899" ht="15.75" customHeight="1">
      <c r="D899" s="141"/>
    </row>
    <row r="900" ht="15.75" customHeight="1">
      <c r="D900" s="141"/>
    </row>
    <row r="901" ht="15.75" customHeight="1">
      <c r="D901" s="141"/>
    </row>
    <row r="902" ht="15.75" customHeight="1">
      <c r="D902" s="141"/>
    </row>
    <row r="903" ht="15.75" customHeight="1">
      <c r="D903" s="141"/>
    </row>
    <row r="904" ht="15.75" customHeight="1">
      <c r="D904" s="141"/>
    </row>
    <row r="905" ht="15.75" customHeight="1">
      <c r="D905" s="141"/>
    </row>
    <row r="906" ht="15.75" customHeight="1">
      <c r="D906" s="141"/>
    </row>
    <row r="907" ht="15.75" customHeight="1">
      <c r="D907" s="141"/>
    </row>
    <row r="908" ht="15.75" customHeight="1">
      <c r="D908" s="141"/>
    </row>
    <row r="909" ht="15.75" customHeight="1">
      <c r="D909" s="141"/>
    </row>
    <row r="910" ht="15.75" customHeight="1">
      <c r="D910" s="141"/>
    </row>
    <row r="911" ht="15.75" customHeight="1">
      <c r="D911" s="141"/>
    </row>
    <row r="912" ht="15.75" customHeight="1">
      <c r="D912" s="141"/>
    </row>
    <row r="913" ht="15.75" customHeight="1">
      <c r="D913" s="141"/>
    </row>
    <row r="914" ht="15.75" customHeight="1">
      <c r="D914" s="141"/>
    </row>
    <row r="915" ht="15.75" customHeight="1">
      <c r="D915" s="141"/>
    </row>
    <row r="916" ht="15.75" customHeight="1">
      <c r="D916" s="141"/>
    </row>
    <row r="917" ht="15.75" customHeight="1">
      <c r="D917" s="141"/>
    </row>
    <row r="918" ht="15.75" customHeight="1">
      <c r="D918" s="141"/>
    </row>
    <row r="919" ht="15.75" customHeight="1">
      <c r="D919" s="141"/>
    </row>
    <row r="920" ht="15.75" customHeight="1">
      <c r="D920" s="141"/>
    </row>
    <row r="921" ht="15.75" customHeight="1">
      <c r="D921" s="141"/>
    </row>
    <row r="922" ht="15.75" customHeight="1">
      <c r="D922" s="141"/>
    </row>
    <row r="923" ht="15.75" customHeight="1">
      <c r="D923" s="141"/>
    </row>
    <row r="924" ht="15.75" customHeight="1">
      <c r="D924" s="141"/>
    </row>
    <row r="925" ht="15.75" customHeight="1">
      <c r="D925" s="141"/>
    </row>
    <row r="926" ht="15.75" customHeight="1">
      <c r="D926" s="141"/>
    </row>
    <row r="927" ht="15.75" customHeight="1">
      <c r="D927" s="141"/>
    </row>
    <row r="928" ht="15.75" customHeight="1">
      <c r="D928" s="141"/>
    </row>
    <row r="929" ht="15.75" customHeight="1">
      <c r="D929" s="141"/>
    </row>
    <row r="930" ht="15.75" customHeight="1">
      <c r="D930" s="141"/>
    </row>
    <row r="931" ht="15.75" customHeight="1">
      <c r="D931" s="141"/>
    </row>
    <row r="932" ht="15.75" customHeight="1">
      <c r="D932" s="141"/>
    </row>
    <row r="933" ht="15.75" customHeight="1">
      <c r="D933" s="141"/>
    </row>
    <row r="934" ht="15.75" customHeight="1">
      <c r="D934" s="141"/>
    </row>
    <row r="935" ht="15.75" customHeight="1">
      <c r="D935" s="141"/>
    </row>
    <row r="936" ht="15.75" customHeight="1">
      <c r="D936" s="141"/>
    </row>
    <row r="937" ht="15.75" customHeight="1">
      <c r="D937" s="141"/>
    </row>
    <row r="938" ht="15.75" customHeight="1">
      <c r="D938" s="141"/>
    </row>
    <row r="939" ht="15.75" customHeight="1">
      <c r="D939" s="141"/>
    </row>
    <row r="940" ht="15.75" customHeight="1">
      <c r="D940" s="141"/>
    </row>
    <row r="941" ht="15.75" customHeight="1">
      <c r="D941" s="141"/>
    </row>
    <row r="942" ht="15.75" customHeight="1">
      <c r="D942" s="141"/>
    </row>
    <row r="943" ht="15.75" customHeight="1">
      <c r="D943" s="141"/>
    </row>
    <row r="944" ht="15.75" customHeight="1">
      <c r="D944" s="141"/>
    </row>
    <row r="945" ht="15.75" customHeight="1">
      <c r="D945" s="141"/>
    </row>
    <row r="946" ht="15.75" customHeight="1">
      <c r="D946" s="141"/>
    </row>
    <row r="947" ht="15.75" customHeight="1">
      <c r="D947" s="141"/>
    </row>
    <row r="948" ht="15.75" customHeight="1">
      <c r="D948" s="141"/>
    </row>
    <row r="949" ht="15.75" customHeight="1">
      <c r="D949" s="141"/>
    </row>
    <row r="950" ht="15.75" customHeight="1">
      <c r="D950" s="141"/>
    </row>
    <row r="951" ht="15.75" customHeight="1">
      <c r="D951" s="141"/>
    </row>
    <row r="952" ht="15.75" customHeight="1">
      <c r="D952" s="141"/>
    </row>
    <row r="953" ht="15.75" customHeight="1">
      <c r="D953" s="141"/>
    </row>
    <row r="954" ht="15.75" customHeight="1">
      <c r="D954" s="141"/>
    </row>
    <row r="955" ht="15.75" customHeight="1">
      <c r="D955" s="141"/>
    </row>
    <row r="956" ht="15.75" customHeight="1">
      <c r="D956" s="141"/>
    </row>
    <row r="957" ht="15.75" customHeight="1">
      <c r="D957" s="141"/>
    </row>
    <row r="958" ht="15.75" customHeight="1">
      <c r="D958" s="141"/>
    </row>
    <row r="959" ht="15.75" customHeight="1">
      <c r="D959" s="141"/>
    </row>
    <row r="960" ht="15.75" customHeight="1">
      <c r="D960" s="141"/>
    </row>
    <row r="961" ht="15.75" customHeight="1">
      <c r="D961" s="141"/>
    </row>
    <row r="962" ht="15.75" customHeight="1">
      <c r="D962" s="141"/>
    </row>
    <row r="963" ht="15.75" customHeight="1">
      <c r="D963" s="141"/>
    </row>
    <row r="964" ht="15.75" customHeight="1">
      <c r="D964" s="141"/>
    </row>
    <row r="965" ht="15.75" customHeight="1">
      <c r="D965" s="141"/>
    </row>
    <row r="966" ht="15.75" customHeight="1">
      <c r="D966" s="141"/>
    </row>
    <row r="967" ht="15.75" customHeight="1">
      <c r="D967" s="141"/>
    </row>
    <row r="968" ht="15.75" customHeight="1">
      <c r="D968" s="141"/>
    </row>
    <row r="969" ht="15.75" customHeight="1">
      <c r="D969" s="141"/>
    </row>
    <row r="970" ht="15.75" customHeight="1">
      <c r="D970" s="141"/>
    </row>
    <row r="971" ht="15.75" customHeight="1">
      <c r="D971" s="141"/>
    </row>
    <row r="972" ht="15.75" customHeight="1">
      <c r="D972" s="141"/>
    </row>
    <row r="973" ht="15.75" customHeight="1">
      <c r="D973" s="141"/>
    </row>
    <row r="974" ht="15.75" customHeight="1">
      <c r="D974" s="141"/>
    </row>
    <row r="975" ht="15.75" customHeight="1">
      <c r="D975" s="141"/>
    </row>
    <row r="976" ht="15.75" customHeight="1">
      <c r="D976" s="141"/>
    </row>
    <row r="977" ht="15.75" customHeight="1">
      <c r="D977" s="141"/>
    </row>
    <row r="978" ht="15.75" customHeight="1">
      <c r="D978" s="141"/>
    </row>
    <row r="979" ht="15.75" customHeight="1">
      <c r="D979" s="141"/>
    </row>
    <row r="980" ht="15.75" customHeight="1">
      <c r="D980" s="141"/>
    </row>
    <row r="981" ht="15.75" customHeight="1">
      <c r="D981" s="141"/>
    </row>
    <row r="982" ht="15.75" customHeight="1">
      <c r="D982" s="141"/>
    </row>
    <row r="983" ht="15.75" customHeight="1">
      <c r="D983" s="141"/>
    </row>
    <row r="984" ht="15.75" customHeight="1">
      <c r="D984" s="141"/>
    </row>
    <row r="985" ht="15.75" customHeight="1">
      <c r="D985" s="141"/>
    </row>
    <row r="986" ht="15.75" customHeight="1">
      <c r="D986" s="141"/>
    </row>
    <row r="987" ht="15.75" customHeight="1">
      <c r="D987" s="141"/>
    </row>
    <row r="988" ht="15.75" customHeight="1">
      <c r="D988" s="141"/>
    </row>
    <row r="989" ht="15.75" customHeight="1">
      <c r="D989" s="141"/>
    </row>
    <row r="990" ht="15.75" customHeight="1">
      <c r="D990" s="141"/>
    </row>
    <row r="991" ht="15.75" customHeight="1">
      <c r="D991" s="141"/>
    </row>
    <row r="992" ht="15.75" customHeight="1">
      <c r="D992" s="141"/>
    </row>
    <row r="993" ht="15.75" customHeight="1">
      <c r="D993" s="141"/>
    </row>
    <row r="994" ht="15.75" customHeight="1">
      <c r="D994" s="141"/>
    </row>
    <row r="995" ht="15.75" customHeight="1">
      <c r="D995" s="141"/>
    </row>
    <row r="996" ht="15.75" customHeight="1">
      <c r="D996" s="141"/>
    </row>
    <row r="997" ht="15.75" customHeight="1">
      <c r="D997" s="141"/>
    </row>
    <row r="998" ht="15.75" customHeight="1">
      <c r="D998" s="141"/>
    </row>
    <row r="999" ht="15.75" customHeight="1">
      <c r="D999" s="141"/>
    </row>
    <row r="1000" ht="15.75" customHeight="1">
      <c r="D1000" s="141"/>
    </row>
    <row r="1001" ht="15.75" customHeight="1">
      <c r="D1001" s="141"/>
    </row>
    <row r="1002" ht="15.75" customHeight="1">
      <c r="D1002" s="141"/>
    </row>
    <row r="1003" ht="15.75" customHeight="1">
      <c r="D1003" s="141"/>
    </row>
    <row r="1004" ht="15.75" customHeight="1">
      <c r="D1004" s="141"/>
    </row>
    <row r="1005" ht="15.75" customHeight="1">
      <c r="D1005" s="141"/>
    </row>
    <row r="1006" ht="15.75" customHeight="1">
      <c r="D1006" s="141"/>
    </row>
    <row r="1007" ht="15.75" customHeight="1">
      <c r="D1007" s="141"/>
    </row>
    <row r="1008" ht="15.75" customHeight="1">
      <c r="D1008" s="141"/>
    </row>
    <row r="1009" ht="15.75" customHeight="1">
      <c r="D1009" s="141"/>
    </row>
    <row r="1010" ht="15.75" customHeight="1">
      <c r="D1010" s="141"/>
    </row>
    <row r="1011" ht="15.75" customHeight="1">
      <c r="D1011" s="141"/>
    </row>
    <row r="1012" ht="15.75" customHeight="1">
      <c r="D1012" s="141"/>
    </row>
    <row r="1013" ht="15.75" customHeight="1">
      <c r="D1013" s="141"/>
    </row>
    <row r="1014" ht="15.75" customHeight="1">
      <c r="D1014" s="141"/>
    </row>
    <row r="1015" ht="15.75" customHeight="1">
      <c r="D1015" s="141"/>
    </row>
    <row r="1016" ht="15.75" customHeight="1">
      <c r="D1016" s="141"/>
    </row>
    <row r="1017" ht="15.75" customHeight="1">
      <c r="D1017" s="141"/>
    </row>
    <row r="1018" ht="15.75" customHeight="1">
      <c r="D1018" s="141"/>
    </row>
    <row r="1019" ht="15.75" customHeight="1">
      <c r="D1019" s="141"/>
    </row>
    <row r="1020" ht="15.75" customHeight="1">
      <c r="D1020" s="141"/>
    </row>
    <row r="1021" ht="15.75" customHeight="1">
      <c r="D1021" s="141"/>
    </row>
    <row r="1022" ht="15.75" customHeight="1">
      <c r="D1022" s="141"/>
    </row>
    <row r="1023" ht="15.75" customHeight="1">
      <c r="D1023" s="141"/>
    </row>
    <row r="1024" ht="15.75" customHeight="1">
      <c r="D1024" s="141"/>
    </row>
    <row r="1025" ht="15.75" customHeight="1">
      <c r="D1025" s="141"/>
    </row>
    <row r="1026" ht="15.75" customHeight="1">
      <c r="D1026" s="141"/>
    </row>
  </sheetData>
  <mergeCells count="22">
    <mergeCell ref="M5:O5"/>
    <mergeCell ref="R5:T5"/>
    <mergeCell ref="U5:W5"/>
    <mergeCell ref="Z5:AB5"/>
    <mergeCell ref="AC5:AE5"/>
    <mergeCell ref="AH5:AJ5"/>
    <mergeCell ref="AK5:AM5"/>
    <mergeCell ref="AC7:AE7"/>
    <mergeCell ref="AH7:AJ7"/>
    <mergeCell ref="AK7:AM7"/>
    <mergeCell ref="E15:G15"/>
    <mergeCell ref="I16:L16"/>
    <mergeCell ref="J19:L19"/>
    <mergeCell ref="M19:O19"/>
    <mergeCell ref="I68:J68"/>
    <mergeCell ref="J5:L5"/>
    <mergeCell ref="E6:G6"/>
    <mergeCell ref="J7:L7"/>
    <mergeCell ref="M7:O7"/>
    <mergeCell ref="R7:T7"/>
    <mergeCell ref="U7:W7"/>
    <mergeCell ref="Z7:AB7"/>
  </mergeCells>
  <hyperlinks>
    <hyperlink r:id="rId1" ref="J1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14"/>
    <col customWidth="1" min="2" max="2" width="43.14"/>
    <col customWidth="1" min="3" max="3" width="6.0"/>
    <col customWidth="1" min="4" max="4" width="36.43"/>
    <col customWidth="1" min="5" max="5" width="15.71"/>
    <col customWidth="1" min="6" max="6" width="18.86"/>
    <col customWidth="1" min="7" max="7" width="15.29"/>
    <col customWidth="1" min="8" max="8" width="11.86"/>
    <col customWidth="1" min="9" max="9" width="10.71"/>
    <col customWidth="1" min="10" max="10" width="21.86"/>
    <col customWidth="1" min="11" max="11" width="12.43"/>
    <col customWidth="1" min="12" max="13" width="11.29"/>
    <col customWidth="1" min="14" max="14" width="12.14"/>
    <col customWidth="1" min="15" max="17" width="10.71"/>
    <col customWidth="1" min="18" max="18" width="14.71"/>
    <col customWidth="1" min="19" max="36" width="10.71"/>
    <col customWidth="1" min="37" max="37" width="12.57"/>
    <col customWidth="1" min="38" max="40" width="10.71"/>
  </cols>
  <sheetData>
    <row r="1">
      <c r="A1" s="140" t="s">
        <v>83</v>
      </c>
      <c r="D1" s="141"/>
      <c r="J1" s="116" t="s">
        <v>84</v>
      </c>
      <c r="K1" s="142" t="s">
        <v>85</v>
      </c>
    </row>
    <row r="2">
      <c r="A2" s="143" t="s">
        <v>86</v>
      </c>
      <c r="B2" s="7"/>
      <c r="C2" s="7"/>
      <c r="D2" s="144"/>
      <c r="E2" s="7" t="s">
        <v>87</v>
      </c>
      <c r="J2" s="7" t="s">
        <v>88</v>
      </c>
    </row>
    <row r="3">
      <c r="D3" s="141"/>
      <c r="J3" s="145" t="s">
        <v>89</v>
      </c>
      <c r="R3" s="146" t="s">
        <v>55</v>
      </c>
      <c r="S3" s="147"/>
      <c r="T3" s="147"/>
      <c r="U3" s="148">
        <f>'Calculette PAJE à lheure'!C25</f>
        <v>1</v>
      </c>
      <c r="Z3" s="146" t="s">
        <v>77</v>
      </c>
      <c r="AA3" s="147"/>
      <c r="AB3" s="147"/>
      <c r="AC3" s="148" t="str">
        <f>'Calculette PAJE à lheure'!C27</f>
        <v>Non</v>
      </c>
      <c r="AH3" s="146" t="s">
        <v>54</v>
      </c>
      <c r="AI3" s="147"/>
      <c r="AJ3" s="147"/>
      <c r="AK3" s="149">
        <f>'Calculette PAJE à lheure'!C23</f>
        <v>100</v>
      </c>
    </row>
    <row r="4" ht="36.0" customHeight="1">
      <c r="A4" s="150"/>
      <c r="B4" s="150"/>
      <c r="C4" s="150"/>
      <c r="D4" s="151"/>
      <c r="E4" s="150"/>
      <c r="F4" s="150"/>
      <c r="G4" s="150"/>
      <c r="H4" s="150"/>
      <c r="I4" s="152"/>
      <c r="J4" s="152"/>
      <c r="K4" s="153"/>
      <c r="L4" s="153"/>
      <c r="M4" s="153"/>
      <c r="N4" s="154"/>
      <c r="O4" s="154"/>
      <c r="P4" s="154"/>
      <c r="Q4" s="152"/>
      <c r="R4" s="152"/>
      <c r="S4" s="155"/>
      <c r="T4" s="155"/>
      <c r="U4" s="156"/>
      <c r="V4" s="157"/>
      <c r="W4" s="157"/>
      <c r="X4" s="157"/>
      <c r="Y4" s="152"/>
      <c r="Z4" s="152"/>
      <c r="AA4" s="158" t="s">
        <v>57</v>
      </c>
      <c r="AB4" s="158" t="s">
        <v>57</v>
      </c>
      <c r="AC4" s="159" t="s">
        <v>57</v>
      </c>
      <c r="AD4" s="160" t="s">
        <v>80</v>
      </c>
      <c r="AE4" s="160" t="s">
        <v>80</v>
      </c>
      <c r="AF4" s="160" t="s">
        <v>80</v>
      </c>
      <c r="AG4" s="154"/>
      <c r="AH4" s="152"/>
      <c r="AI4" s="155"/>
      <c r="AJ4" s="155"/>
      <c r="AK4" s="156"/>
      <c r="AL4" s="157"/>
      <c r="AM4" s="157"/>
      <c r="AN4" s="157"/>
    </row>
    <row r="5" ht="41.25" customHeight="1">
      <c r="A5" s="150"/>
      <c r="B5" s="150"/>
      <c r="C5" s="150"/>
      <c r="D5" s="151"/>
      <c r="E5" s="150"/>
      <c r="F5" s="150"/>
      <c r="G5" s="150"/>
      <c r="H5" s="150"/>
      <c r="I5" s="152"/>
      <c r="J5" s="152"/>
      <c r="K5" s="161" t="s">
        <v>90</v>
      </c>
      <c r="L5" s="162"/>
      <c r="M5" s="163"/>
      <c r="N5" s="164" t="str">
        <f>J16</f>
        <v>plafond majoré de 40% si vous élevez seul votre ou vos enfant(s)</v>
      </c>
      <c r="O5" s="162"/>
      <c r="P5" s="163"/>
      <c r="Q5" s="152"/>
      <c r="R5" s="152"/>
      <c r="S5" s="161" t="s">
        <v>90</v>
      </c>
      <c r="T5" s="162"/>
      <c r="U5" s="163"/>
      <c r="V5" s="164" t="str">
        <f>N5</f>
        <v>plafond majoré de 40% si vous élevez seul votre ou vos enfant(s)</v>
      </c>
      <c r="W5" s="162"/>
      <c r="X5" s="163"/>
      <c r="Y5" s="152"/>
      <c r="Z5" s="152"/>
      <c r="AA5" s="161" t="s">
        <v>90</v>
      </c>
      <c r="AB5" s="162"/>
      <c r="AC5" s="163"/>
      <c r="AD5" s="164" t="str">
        <f>V5</f>
        <v>plafond majoré de 40% si vous élevez seul votre ou vos enfant(s)</v>
      </c>
      <c r="AE5" s="162"/>
      <c r="AF5" s="163"/>
      <c r="AG5" s="154"/>
      <c r="AH5" s="152"/>
      <c r="AI5" s="161" t="s">
        <v>90</v>
      </c>
      <c r="AJ5" s="162"/>
      <c r="AK5" s="163"/>
      <c r="AL5" s="164" t="str">
        <f>AD5</f>
        <v>plafond majoré de 40% si vous élevez seul votre ou vos enfant(s)</v>
      </c>
      <c r="AM5" s="162"/>
      <c r="AN5" s="163"/>
    </row>
    <row r="6" ht="19.5" customHeight="1">
      <c r="A6" s="153" t="s">
        <v>50</v>
      </c>
      <c r="B6" s="153" t="s">
        <v>91</v>
      </c>
      <c r="C6" s="153"/>
      <c r="D6" s="165"/>
      <c r="E6" s="294" t="s">
        <v>136</v>
      </c>
      <c r="F6" s="295"/>
      <c r="G6" s="295"/>
      <c r="H6" s="296"/>
      <c r="I6" s="152"/>
      <c r="J6" s="152"/>
      <c r="K6" s="167" t="s">
        <v>93</v>
      </c>
      <c r="L6" s="168" t="s">
        <v>94</v>
      </c>
      <c r="M6" s="169" t="s">
        <v>95</v>
      </c>
      <c r="N6" s="167" t="s">
        <v>93</v>
      </c>
      <c r="O6" s="168" t="s">
        <v>94</v>
      </c>
      <c r="P6" s="169" t="s">
        <v>95</v>
      </c>
      <c r="Q6" s="152"/>
      <c r="R6" s="152"/>
      <c r="S6" s="167" t="s">
        <v>93</v>
      </c>
      <c r="T6" s="168" t="s">
        <v>94</v>
      </c>
      <c r="U6" s="169" t="s">
        <v>95</v>
      </c>
      <c r="V6" s="167" t="s">
        <v>93</v>
      </c>
      <c r="W6" s="168" t="s">
        <v>94</v>
      </c>
      <c r="X6" s="169" t="s">
        <v>95</v>
      </c>
      <c r="Y6" s="152"/>
      <c r="Z6" s="152"/>
      <c r="AA6" s="167" t="s">
        <v>93</v>
      </c>
      <c r="AB6" s="168" t="s">
        <v>94</v>
      </c>
      <c r="AC6" s="169" t="s">
        <v>95</v>
      </c>
      <c r="AD6" s="167" t="s">
        <v>93</v>
      </c>
      <c r="AE6" s="168" t="s">
        <v>94</v>
      </c>
      <c r="AF6" s="169" t="s">
        <v>95</v>
      </c>
      <c r="AG6" s="150"/>
      <c r="AH6" s="152"/>
      <c r="AI6" s="167" t="s">
        <v>93</v>
      </c>
      <c r="AJ6" s="168" t="s">
        <v>94</v>
      </c>
      <c r="AK6" s="169" t="s">
        <v>95</v>
      </c>
      <c r="AL6" s="167" t="s">
        <v>93</v>
      </c>
      <c r="AM6" s="168" t="s">
        <v>94</v>
      </c>
      <c r="AN6" s="169" t="s">
        <v>95</v>
      </c>
    </row>
    <row r="7" ht="21.0" customHeight="1">
      <c r="A7" s="170" t="s">
        <v>71</v>
      </c>
      <c r="B7" s="170" t="s">
        <v>136</v>
      </c>
      <c r="C7" s="152"/>
      <c r="D7" s="171"/>
      <c r="E7" s="172" t="s">
        <v>73</v>
      </c>
      <c r="F7" s="297" t="s">
        <v>93</v>
      </c>
      <c r="G7" s="297" t="s">
        <v>94</v>
      </c>
      <c r="H7" s="297" t="s">
        <v>95</v>
      </c>
      <c r="I7" s="152"/>
      <c r="J7" s="174" t="s">
        <v>98</v>
      </c>
      <c r="K7" s="175" t="s">
        <v>99</v>
      </c>
      <c r="L7" s="176"/>
      <c r="M7" s="177"/>
      <c r="N7" s="175" t="s">
        <v>99</v>
      </c>
      <c r="O7" s="176"/>
      <c r="P7" s="177"/>
      <c r="Q7" s="152"/>
      <c r="R7" s="174" t="s">
        <v>98</v>
      </c>
      <c r="S7" s="175" t="s">
        <v>99</v>
      </c>
      <c r="T7" s="176"/>
      <c r="U7" s="177"/>
      <c r="V7" s="175" t="s">
        <v>99</v>
      </c>
      <c r="W7" s="176"/>
      <c r="X7" s="177"/>
      <c r="Y7" s="152"/>
      <c r="Z7" s="174" t="s">
        <v>98</v>
      </c>
      <c r="AA7" s="175" t="s">
        <v>99</v>
      </c>
      <c r="AB7" s="176"/>
      <c r="AC7" s="177"/>
      <c r="AD7" s="175" t="s">
        <v>99</v>
      </c>
      <c r="AE7" s="176"/>
      <c r="AF7" s="177"/>
      <c r="AG7" s="178"/>
      <c r="AH7" s="174" t="s">
        <v>98</v>
      </c>
      <c r="AI7" s="175" t="s">
        <v>99</v>
      </c>
      <c r="AJ7" s="176"/>
      <c r="AK7" s="177"/>
      <c r="AL7" s="175" t="s">
        <v>99</v>
      </c>
      <c r="AM7" s="176"/>
      <c r="AN7" s="177"/>
    </row>
    <row r="8" ht="19.5" customHeight="1">
      <c r="A8" s="170"/>
      <c r="B8" s="225"/>
      <c r="C8" s="298"/>
      <c r="D8" s="180" t="str">
        <f t="shared" ref="D8:D12" si="1">$E$6&amp;E8</f>
        <v>A l'heure (€) Grille nouvelles familles Régions5 jours</v>
      </c>
      <c r="E8" s="181" t="s">
        <v>74</v>
      </c>
      <c r="F8" s="299">
        <v>8.15</v>
      </c>
      <c r="G8" s="299">
        <v>8.26</v>
      </c>
      <c r="H8" s="299">
        <v>8.37</v>
      </c>
      <c r="I8" s="300"/>
      <c r="J8" s="184" t="s">
        <v>101</v>
      </c>
      <c r="K8" s="185" t="s">
        <v>102</v>
      </c>
      <c r="L8" s="186" t="s">
        <v>103</v>
      </c>
      <c r="M8" s="187" t="s">
        <v>104</v>
      </c>
      <c r="N8" s="185" t="s">
        <v>102</v>
      </c>
      <c r="O8" s="186" t="s">
        <v>103</v>
      </c>
      <c r="P8" s="187" t="s">
        <v>104</v>
      </c>
      <c r="Q8" s="152"/>
      <c r="R8" s="184" t="s">
        <v>101</v>
      </c>
      <c r="S8" s="185" t="s">
        <v>102</v>
      </c>
      <c r="T8" s="186" t="s">
        <v>103</v>
      </c>
      <c r="U8" s="187" t="s">
        <v>104</v>
      </c>
      <c r="V8" s="185" t="s">
        <v>102</v>
      </c>
      <c r="W8" s="186" t="s">
        <v>103</v>
      </c>
      <c r="X8" s="187" t="s">
        <v>104</v>
      </c>
      <c r="Y8" s="152"/>
      <c r="Z8" s="184" t="s">
        <v>101</v>
      </c>
      <c r="AA8" s="185" t="s">
        <v>102</v>
      </c>
      <c r="AB8" s="186" t="s">
        <v>103</v>
      </c>
      <c r="AC8" s="187" t="s">
        <v>104</v>
      </c>
      <c r="AD8" s="185" t="s">
        <v>102</v>
      </c>
      <c r="AE8" s="186" t="s">
        <v>103</v>
      </c>
      <c r="AF8" s="187" t="s">
        <v>104</v>
      </c>
      <c r="AG8" s="178"/>
      <c r="AH8" s="184" t="s">
        <v>101</v>
      </c>
      <c r="AI8" s="185" t="s">
        <v>102</v>
      </c>
      <c r="AJ8" s="186" t="s">
        <v>103</v>
      </c>
      <c r="AK8" s="187" t="s">
        <v>104</v>
      </c>
      <c r="AL8" s="185" t="s">
        <v>102</v>
      </c>
      <c r="AM8" s="186" t="s">
        <v>103</v>
      </c>
      <c r="AN8" s="187" t="s">
        <v>104</v>
      </c>
    </row>
    <row r="9" ht="19.5" customHeight="1">
      <c r="A9" s="170"/>
      <c r="B9" s="225"/>
      <c r="C9" s="179"/>
      <c r="D9" s="180" t="str">
        <f t="shared" si="1"/>
        <v>A l'heure (€) Grille nouvelles familles Régions4 jours</v>
      </c>
      <c r="E9" s="181" t="s">
        <v>53</v>
      </c>
      <c r="F9" s="299">
        <v>8.81</v>
      </c>
      <c r="G9" s="299">
        <v>8.91</v>
      </c>
      <c r="H9" s="299">
        <v>9.02</v>
      </c>
      <c r="I9" s="300"/>
      <c r="J9" s="188">
        <v>1.0</v>
      </c>
      <c r="K9" s="192">
        <f>'Feuille de calcul PAJE au forfa'!J9</f>
        <v>22809</v>
      </c>
      <c r="L9" s="195">
        <f>'Feuille de calcul PAJE au forfa'!K9</f>
        <v>50686</v>
      </c>
      <c r="M9" s="194">
        <f>'Feuille de calcul PAJE au forfa'!L9</f>
        <v>50686</v>
      </c>
      <c r="N9" s="192">
        <f>'Feuille de calcul PAJE au forfa'!M9</f>
        <v>31932.6</v>
      </c>
      <c r="O9" s="193">
        <f>'Feuille de calcul PAJE au forfa'!N9</f>
        <v>70960.4</v>
      </c>
      <c r="P9" s="194">
        <f>'Feuille de calcul PAJE au forfa'!O9</f>
        <v>70960.4</v>
      </c>
      <c r="Q9" s="152"/>
      <c r="R9" s="188">
        <v>1.0</v>
      </c>
      <c r="S9" s="192">
        <f t="shared" ref="S9:X9" si="2">IF($U$3=$R9,K9,0)</f>
        <v>22809</v>
      </c>
      <c r="T9" s="195">
        <f t="shared" si="2"/>
        <v>50686</v>
      </c>
      <c r="U9" s="194">
        <f t="shared" si="2"/>
        <v>50686</v>
      </c>
      <c r="V9" s="192">
        <f t="shared" si="2"/>
        <v>31932.6</v>
      </c>
      <c r="W9" s="193">
        <f t="shared" si="2"/>
        <v>70960.4</v>
      </c>
      <c r="X9" s="194">
        <f t="shared" si="2"/>
        <v>70960.4</v>
      </c>
      <c r="Y9" s="152"/>
      <c r="Z9" s="188">
        <v>1.0</v>
      </c>
      <c r="AA9" s="192">
        <f t="shared" ref="AA9:AF9" si="3">IF($AC$3=AA$4,S9,0)</f>
        <v>22809</v>
      </c>
      <c r="AB9" s="195">
        <f t="shared" si="3"/>
        <v>50686</v>
      </c>
      <c r="AC9" s="194">
        <f t="shared" si="3"/>
        <v>50686</v>
      </c>
      <c r="AD9" s="192">
        <f t="shared" si="3"/>
        <v>0</v>
      </c>
      <c r="AE9" s="193">
        <f t="shared" si="3"/>
        <v>0</v>
      </c>
      <c r="AF9" s="194">
        <f t="shared" si="3"/>
        <v>0</v>
      </c>
      <c r="AG9" s="196"/>
      <c r="AH9" s="188">
        <v>1.0</v>
      </c>
      <c r="AI9" s="197">
        <f t="shared" ref="AI9:AI15" si="6">IF(AA9=0,0,1)*IF($AK$3&lt;AA9,1,0)</f>
        <v>1</v>
      </c>
      <c r="AJ9" s="198">
        <f t="shared" ref="AJ9:AJ15" si="7">IF(AB9=0,0,1-AK9-AI9)</f>
        <v>0</v>
      </c>
      <c r="AK9" s="199">
        <f t="shared" ref="AK9:AK15" si="8">IF(AC9=0,0,1)*IF($AK$3&gt;AC9,1,0)</f>
        <v>0</v>
      </c>
      <c r="AL9" s="197">
        <f t="shared" ref="AL9:AL15" si="9">IF(AD9=0,0,1)*IF($AK$3&lt;AD9,1,0)</f>
        <v>0</v>
      </c>
      <c r="AM9" s="200">
        <f t="shared" ref="AM9:AM15" si="10">IF(AE9=0,0,1-AN9-AL9)</f>
        <v>0</v>
      </c>
      <c r="AN9" s="199">
        <f t="shared" ref="AN9:AN15" si="11">IF(AF9=0,0,1)*IF($AK$3&gt;AF9,1,0)</f>
        <v>0</v>
      </c>
    </row>
    <row r="10" ht="19.5" customHeight="1">
      <c r="A10" s="170"/>
      <c r="B10" s="170"/>
      <c r="C10" s="179"/>
      <c r="D10" s="180" t="str">
        <f t="shared" si="1"/>
        <v>A l'heure (€) Grille nouvelles familles Régions3 jours</v>
      </c>
      <c r="E10" s="181" t="s">
        <v>107</v>
      </c>
      <c r="F10" s="299">
        <v>9.32</v>
      </c>
      <c r="G10" s="299">
        <v>9.43</v>
      </c>
      <c r="H10" s="299">
        <v>9.53</v>
      </c>
      <c r="I10" s="300"/>
      <c r="J10" s="201">
        <v>2.0</v>
      </c>
      <c r="K10" s="205">
        <f>'Feuille de calcul PAJE au forfa'!J10</f>
        <v>26046</v>
      </c>
      <c r="L10" s="208">
        <f>'Feuille de calcul PAJE au forfa'!K10</f>
        <v>57881</v>
      </c>
      <c r="M10" s="207">
        <f>'Feuille de calcul PAJE au forfa'!L10</f>
        <v>57881</v>
      </c>
      <c r="N10" s="205">
        <f>'Feuille de calcul PAJE au forfa'!M10</f>
        <v>36464.4</v>
      </c>
      <c r="O10" s="206">
        <f>'Feuille de calcul PAJE au forfa'!N10</f>
        <v>81033.4</v>
      </c>
      <c r="P10" s="207">
        <f>'Feuille de calcul PAJE au forfa'!O10</f>
        <v>81033.4</v>
      </c>
      <c r="Q10" s="152"/>
      <c r="R10" s="201">
        <v>2.0</v>
      </c>
      <c r="S10" s="205">
        <f t="shared" ref="S10:X10" si="4">IF($U$3=$R10,K10,0)</f>
        <v>0</v>
      </c>
      <c r="T10" s="208">
        <f t="shared" si="4"/>
        <v>0</v>
      </c>
      <c r="U10" s="207">
        <f t="shared" si="4"/>
        <v>0</v>
      </c>
      <c r="V10" s="205">
        <f t="shared" si="4"/>
        <v>0</v>
      </c>
      <c r="W10" s="206">
        <f t="shared" si="4"/>
        <v>0</v>
      </c>
      <c r="X10" s="207">
        <f t="shared" si="4"/>
        <v>0</v>
      </c>
      <c r="Y10" s="152"/>
      <c r="Z10" s="201">
        <v>2.0</v>
      </c>
      <c r="AA10" s="205">
        <f t="shared" ref="AA10:AF10" si="5">IF($AC$3=AA$4,S10,0)</f>
        <v>0</v>
      </c>
      <c r="AB10" s="208">
        <f t="shared" si="5"/>
        <v>0</v>
      </c>
      <c r="AC10" s="207">
        <f t="shared" si="5"/>
        <v>0</v>
      </c>
      <c r="AD10" s="205">
        <f t="shared" si="5"/>
        <v>0</v>
      </c>
      <c r="AE10" s="206">
        <f t="shared" si="5"/>
        <v>0</v>
      </c>
      <c r="AF10" s="207">
        <f t="shared" si="5"/>
        <v>0</v>
      </c>
      <c r="AG10" s="196"/>
      <c r="AH10" s="201">
        <v>2.0</v>
      </c>
      <c r="AI10" s="209">
        <f t="shared" si="6"/>
        <v>0</v>
      </c>
      <c r="AJ10" s="210">
        <f t="shared" si="7"/>
        <v>0</v>
      </c>
      <c r="AK10" s="211">
        <f t="shared" si="8"/>
        <v>0</v>
      </c>
      <c r="AL10" s="209">
        <f t="shared" si="9"/>
        <v>0</v>
      </c>
      <c r="AM10" s="212">
        <f t="shared" si="10"/>
        <v>0</v>
      </c>
      <c r="AN10" s="211">
        <f t="shared" si="11"/>
        <v>0</v>
      </c>
    </row>
    <row r="11" ht="19.5" customHeight="1">
      <c r="A11" s="170"/>
      <c r="B11" s="170"/>
      <c r="C11" s="179"/>
      <c r="D11" s="180" t="str">
        <f t="shared" si="1"/>
        <v>A l'heure (€) Grille nouvelles familles Régions2 jours</v>
      </c>
      <c r="E11" s="181" t="s">
        <v>109</v>
      </c>
      <c r="F11" s="299">
        <v>9.95</v>
      </c>
      <c r="G11" s="299">
        <v>10.0</v>
      </c>
      <c r="H11" s="299">
        <v>10.0</v>
      </c>
      <c r="I11" s="300"/>
      <c r="J11" s="201">
        <v>3.0</v>
      </c>
      <c r="K11" s="205">
        <f>'Feuille de calcul PAJE au forfa'!J11</f>
        <v>29283</v>
      </c>
      <c r="L11" s="208">
        <f>'Feuille de calcul PAJE au forfa'!K11</f>
        <v>65076</v>
      </c>
      <c r="M11" s="207">
        <f>'Feuille de calcul PAJE au forfa'!L11</f>
        <v>65076</v>
      </c>
      <c r="N11" s="205">
        <f>'Feuille de calcul PAJE au forfa'!M11</f>
        <v>40996.2</v>
      </c>
      <c r="O11" s="206">
        <f>'Feuille de calcul PAJE au forfa'!N11</f>
        <v>91106.4</v>
      </c>
      <c r="P11" s="207">
        <f>'Feuille de calcul PAJE au forfa'!O11</f>
        <v>91106.4</v>
      </c>
      <c r="Q11" s="152"/>
      <c r="R11" s="201">
        <v>3.0</v>
      </c>
      <c r="S11" s="205">
        <f t="shared" ref="S11:X11" si="12">IF($U$3=$R11,K11,0)</f>
        <v>0</v>
      </c>
      <c r="T11" s="208">
        <f t="shared" si="12"/>
        <v>0</v>
      </c>
      <c r="U11" s="207">
        <f t="shared" si="12"/>
        <v>0</v>
      </c>
      <c r="V11" s="205">
        <f t="shared" si="12"/>
        <v>0</v>
      </c>
      <c r="W11" s="206">
        <f t="shared" si="12"/>
        <v>0</v>
      </c>
      <c r="X11" s="207">
        <f t="shared" si="12"/>
        <v>0</v>
      </c>
      <c r="Y11" s="152"/>
      <c r="Z11" s="201">
        <v>3.0</v>
      </c>
      <c r="AA11" s="205">
        <f t="shared" ref="AA11:AF11" si="13">IF($AC$3=AA$4,S11,0)</f>
        <v>0</v>
      </c>
      <c r="AB11" s="208">
        <f t="shared" si="13"/>
        <v>0</v>
      </c>
      <c r="AC11" s="207">
        <f t="shared" si="13"/>
        <v>0</v>
      </c>
      <c r="AD11" s="205">
        <f t="shared" si="13"/>
        <v>0</v>
      </c>
      <c r="AE11" s="206">
        <f t="shared" si="13"/>
        <v>0</v>
      </c>
      <c r="AF11" s="207">
        <f t="shared" si="13"/>
        <v>0</v>
      </c>
      <c r="AG11" s="196"/>
      <c r="AH11" s="201">
        <v>3.0</v>
      </c>
      <c r="AI11" s="209">
        <f t="shared" si="6"/>
        <v>0</v>
      </c>
      <c r="AJ11" s="210">
        <f t="shared" si="7"/>
        <v>0</v>
      </c>
      <c r="AK11" s="211">
        <f t="shared" si="8"/>
        <v>0</v>
      </c>
      <c r="AL11" s="209">
        <f t="shared" si="9"/>
        <v>0</v>
      </c>
      <c r="AM11" s="212">
        <f t="shared" si="10"/>
        <v>0</v>
      </c>
      <c r="AN11" s="211">
        <f t="shared" si="11"/>
        <v>0</v>
      </c>
    </row>
    <row r="12" ht="19.5" customHeight="1">
      <c r="A12" s="170"/>
      <c r="B12" s="170"/>
      <c r="C12" s="179"/>
      <c r="D12" s="180" t="str">
        <f t="shared" si="1"/>
        <v>A l'heure (€) Grille nouvelles familles Régions1 jour</v>
      </c>
      <c r="E12" s="181" t="s">
        <v>111</v>
      </c>
      <c r="F12" s="301">
        <v>9.95</v>
      </c>
      <c r="G12" s="301">
        <v>10.0</v>
      </c>
      <c r="H12" s="301">
        <v>10.0</v>
      </c>
      <c r="I12" s="300"/>
      <c r="J12" s="201">
        <v>4.0</v>
      </c>
      <c r="K12" s="205">
        <f>'Feuille de calcul PAJE au forfa'!J12</f>
        <v>32520</v>
      </c>
      <c r="L12" s="208">
        <f>'Feuille de calcul PAJE au forfa'!K12</f>
        <v>72271</v>
      </c>
      <c r="M12" s="207">
        <f>'Feuille de calcul PAJE au forfa'!L12</f>
        <v>72271</v>
      </c>
      <c r="N12" s="205">
        <f>'Feuille de calcul PAJE au forfa'!M12</f>
        <v>45528</v>
      </c>
      <c r="O12" s="206">
        <f>'Feuille de calcul PAJE au forfa'!N12</f>
        <v>101179.4</v>
      </c>
      <c r="P12" s="207">
        <f>'Feuille de calcul PAJE au forfa'!O12</f>
        <v>101179.4</v>
      </c>
      <c r="Q12" s="152"/>
      <c r="R12" s="201">
        <v>4.0</v>
      </c>
      <c r="S12" s="205">
        <f t="shared" ref="S12:X12" si="14">IF($U$3=$R12,K12,0)</f>
        <v>0</v>
      </c>
      <c r="T12" s="208">
        <f t="shared" si="14"/>
        <v>0</v>
      </c>
      <c r="U12" s="207">
        <f t="shared" si="14"/>
        <v>0</v>
      </c>
      <c r="V12" s="205">
        <f t="shared" si="14"/>
        <v>0</v>
      </c>
      <c r="W12" s="206">
        <f t="shared" si="14"/>
        <v>0</v>
      </c>
      <c r="X12" s="207">
        <f t="shared" si="14"/>
        <v>0</v>
      </c>
      <c r="Y12" s="152"/>
      <c r="Z12" s="201">
        <v>4.0</v>
      </c>
      <c r="AA12" s="205">
        <f t="shared" ref="AA12:AF12" si="15">IF($AC$3=AA$4,S12,0)</f>
        <v>0</v>
      </c>
      <c r="AB12" s="208">
        <f t="shared" si="15"/>
        <v>0</v>
      </c>
      <c r="AC12" s="207">
        <f t="shared" si="15"/>
        <v>0</v>
      </c>
      <c r="AD12" s="205">
        <f t="shared" si="15"/>
        <v>0</v>
      </c>
      <c r="AE12" s="206">
        <f t="shared" si="15"/>
        <v>0</v>
      </c>
      <c r="AF12" s="207">
        <f t="shared" si="15"/>
        <v>0</v>
      </c>
      <c r="AG12" s="196"/>
      <c r="AH12" s="201">
        <v>4.0</v>
      </c>
      <c r="AI12" s="209">
        <f t="shared" si="6"/>
        <v>0</v>
      </c>
      <c r="AJ12" s="210">
        <f t="shared" si="7"/>
        <v>0</v>
      </c>
      <c r="AK12" s="211">
        <f t="shared" si="8"/>
        <v>0</v>
      </c>
      <c r="AL12" s="209">
        <f t="shared" si="9"/>
        <v>0</v>
      </c>
      <c r="AM12" s="212">
        <f t="shared" si="10"/>
        <v>0</v>
      </c>
      <c r="AN12" s="211">
        <f t="shared" si="11"/>
        <v>0</v>
      </c>
    </row>
    <row r="13" ht="19.5" customHeight="1">
      <c r="A13" s="170"/>
      <c r="B13" s="170"/>
      <c r="C13" s="152"/>
      <c r="D13" s="171"/>
      <c r="E13" s="152"/>
      <c r="F13" s="152"/>
      <c r="G13" s="152"/>
      <c r="H13" s="152"/>
      <c r="I13" s="152"/>
      <c r="J13" s="201">
        <v>5.0</v>
      </c>
      <c r="K13" s="205">
        <f>'Feuille de calcul PAJE au forfa'!J13</f>
        <v>35757</v>
      </c>
      <c r="L13" s="208">
        <f>'Feuille de calcul PAJE au forfa'!K13</f>
        <v>79466</v>
      </c>
      <c r="M13" s="207">
        <f>'Feuille de calcul PAJE au forfa'!L13</f>
        <v>79466</v>
      </c>
      <c r="N13" s="205">
        <f>'Feuille de calcul PAJE au forfa'!M13</f>
        <v>50059.8</v>
      </c>
      <c r="O13" s="206">
        <f>'Feuille de calcul PAJE au forfa'!N13</f>
        <v>111252.4</v>
      </c>
      <c r="P13" s="207">
        <f>'Feuille de calcul PAJE au forfa'!O13</f>
        <v>111252.4</v>
      </c>
      <c r="Q13" s="152"/>
      <c r="R13" s="201">
        <v>5.0</v>
      </c>
      <c r="S13" s="205">
        <f t="shared" ref="S13:X13" si="16">IF($U$3=$R13,K13,0)</f>
        <v>0</v>
      </c>
      <c r="T13" s="208">
        <f t="shared" si="16"/>
        <v>0</v>
      </c>
      <c r="U13" s="207">
        <f t="shared" si="16"/>
        <v>0</v>
      </c>
      <c r="V13" s="205">
        <f t="shared" si="16"/>
        <v>0</v>
      </c>
      <c r="W13" s="206">
        <f t="shared" si="16"/>
        <v>0</v>
      </c>
      <c r="X13" s="207">
        <f t="shared" si="16"/>
        <v>0</v>
      </c>
      <c r="Y13" s="152"/>
      <c r="Z13" s="201">
        <v>5.0</v>
      </c>
      <c r="AA13" s="205">
        <f t="shared" ref="AA13:AF13" si="17">IF($AC$3=AA$4,S13,0)</f>
        <v>0</v>
      </c>
      <c r="AB13" s="208">
        <f t="shared" si="17"/>
        <v>0</v>
      </c>
      <c r="AC13" s="207">
        <f t="shared" si="17"/>
        <v>0</v>
      </c>
      <c r="AD13" s="205">
        <f t="shared" si="17"/>
        <v>0</v>
      </c>
      <c r="AE13" s="206">
        <f t="shared" si="17"/>
        <v>0</v>
      </c>
      <c r="AF13" s="207">
        <f t="shared" si="17"/>
        <v>0</v>
      </c>
      <c r="AG13" s="196"/>
      <c r="AH13" s="201">
        <v>5.0</v>
      </c>
      <c r="AI13" s="209">
        <f t="shared" si="6"/>
        <v>0</v>
      </c>
      <c r="AJ13" s="210">
        <f t="shared" si="7"/>
        <v>0</v>
      </c>
      <c r="AK13" s="211">
        <f t="shared" si="8"/>
        <v>0</v>
      </c>
      <c r="AL13" s="209">
        <f t="shared" si="9"/>
        <v>0</v>
      </c>
      <c r="AM13" s="212">
        <f t="shared" si="10"/>
        <v>0</v>
      </c>
      <c r="AN13" s="211">
        <f t="shared" si="11"/>
        <v>0</v>
      </c>
    </row>
    <row r="14" ht="18.0" customHeight="1">
      <c r="A14" s="170"/>
      <c r="B14" s="170"/>
      <c r="D14" s="141"/>
      <c r="I14" s="152"/>
      <c r="J14" s="201">
        <v>6.0</v>
      </c>
      <c r="K14" s="205">
        <f>'Feuille de calcul PAJE au forfa'!J14</f>
        <v>38994</v>
      </c>
      <c r="L14" s="208">
        <f>'Feuille de calcul PAJE au forfa'!K14</f>
        <v>86661</v>
      </c>
      <c r="M14" s="207">
        <f>'Feuille de calcul PAJE au forfa'!L14</f>
        <v>86661</v>
      </c>
      <c r="N14" s="205">
        <f>'Feuille de calcul PAJE au forfa'!M14</f>
        <v>54591.6</v>
      </c>
      <c r="O14" s="206">
        <f>'Feuille de calcul PAJE au forfa'!N14</f>
        <v>121325.4</v>
      </c>
      <c r="P14" s="207">
        <f>'Feuille de calcul PAJE au forfa'!O14</f>
        <v>121325.4</v>
      </c>
      <c r="Q14" s="152"/>
      <c r="R14" s="201">
        <v>6.0</v>
      </c>
      <c r="S14" s="205">
        <f t="shared" ref="S14:X14" si="18">IF($U$3=$R14,K14,0)</f>
        <v>0</v>
      </c>
      <c r="T14" s="208">
        <f t="shared" si="18"/>
        <v>0</v>
      </c>
      <c r="U14" s="207">
        <f t="shared" si="18"/>
        <v>0</v>
      </c>
      <c r="V14" s="205">
        <f t="shared" si="18"/>
        <v>0</v>
      </c>
      <c r="W14" s="206">
        <f t="shared" si="18"/>
        <v>0</v>
      </c>
      <c r="X14" s="207">
        <f t="shared" si="18"/>
        <v>0</v>
      </c>
      <c r="Y14" s="152"/>
      <c r="Z14" s="201">
        <v>6.0</v>
      </c>
      <c r="AA14" s="205">
        <f t="shared" ref="AA14:AF14" si="19">IF($AC$3=AA$4,S14,0)</f>
        <v>0</v>
      </c>
      <c r="AB14" s="208">
        <f t="shared" si="19"/>
        <v>0</v>
      </c>
      <c r="AC14" s="207">
        <f t="shared" si="19"/>
        <v>0</v>
      </c>
      <c r="AD14" s="205">
        <f t="shared" si="19"/>
        <v>0</v>
      </c>
      <c r="AE14" s="206">
        <f t="shared" si="19"/>
        <v>0</v>
      </c>
      <c r="AF14" s="207">
        <f t="shared" si="19"/>
        <v>0</v>
      </c>
      <c r="AG14" s="196"/>
      <c r="AH14" s="201">
        <v>6.0</v>
      </c>
      <c r="AI14" s="209">
        <f t="shared" si="6"/>
        <v>0</v>
      </c>
      <c r="AJ14" s="210">
        <f t="shared" si="7"/>
        <v>0</v>
      </c>
      <c r="AK14" s="211">
        <f t="shared" si="8"/>
        <v>0</v>
      </c>
      <c r="AL14" s="209">
        <f t="shared" si="9"/>
        <v>0</v>
      </c>
      <c r="AM14" s="212">
        <f t="shared" si="10"/>
        <v>0</v>
      </c>
      <c r="AN14" s="211">
        <f t="shared" si="11"/>
        <v>0</v>
      </c>
    </row>
    <row r="15" ht="18.75" customHeight="1">
      <c r="A15" s="170"/>
      <c r="B15" s="170"/>
      <c r="C15" s="153"/>
      <c r="D15" s="165"/>
      <c r="E15" s="166" t="s">
        <v>137</v>
      </c>
      <c r="F15" s="12"/>
      <c r="G15" s="12"/>
      <c r="H15" s="13"/>
      <c r="I15" s="152"/>
      <c r="J15" s="213">
        <v>7.0</v>
      </c>
      <c r="K15" s="217">
        <f>'Feuille de calcul PAJE au forfa'!J15</f>
        <v>42231</v>
      </c>
      <c r="L15" s="220">
        <f>'Feuille de calcul PAJE au forfa'!K15</f>
        <v>93856</v>
      </c>
      <c r="M15" s="219">
        <f>'Feuille de calcul PAJE au forfa'!L15</f>
        <v>93856</v>
      </c>
      <c r="N15" s="217">
        <f>'Feuille de calcul PAJE au forfa'!M15</f>
        <v>59123.4</v>
      </c>
      <c r="O15" s="218">
        <f>'Feuille de calcul PAJE au forfa'!N15</f>
        <v>131398.4</v>
      </c>
      <c r="P15" s="219">
        <f>'Feuille de calcul PAJE au forfa'!O15</f>
        <v>131398.4</v>
      </c>
      <c r="Q15" s="152"/>
      <c r="R15" s="213">
        <v>7.0</v>
      </c>
      <c r="S15" s="217">
        <f t="shared" ref="S15:X15" si="20">IF($U$3=$R15,K15,0)</f>
        <v>0</v>
      </c>
      <c r="T15" s="220">
        <f t="shared" si="20"/>
        <v>0</v>
      </c>
      <c r="U15" s="219">
        <f t="shared" si="20"/>
        <v>0</v>
      </c>
      <c r="V15" s="217">
        <f t="shared" si="20"/>
        <v>0</v>
      </c>
      <c r="W15" s="218">
        <f t="shared" si="20"/>
        <v>0</v>
      </c>
      <c r="X15" s="219">
        <f t="shared" si="20"/>
        <v>0</v>
      </c>
      <c r="Y15" s="152"/>
      <c r="Z15" s="213">
        <v>7.0</v>
      </c>
      <c r="AA15" s="217">
        <f t="shared" ref="AA15:AF15" si="21">IF($AC$3=AA$4,S15,0)</f>
        <v>0</v>
      </c>
      <c r="AB15" s="220">
        <f t="shared" si="21"/>
        <v>0</v>
      </c>
      <c r="AC15" s="219">
        <f t="shared" si="21"/>
        <v>0</v>
      </c>
      <c r="AD15" s="217">
        <f t="shared" si="21"/>
        <v>0</v>
      </c>
      <c r="AE15" s="218">
        <f t="shared" si="21"/>
        <v>0</v>
      </c>
      <c r="AF15" s="219">
        <f t="shared" si="21"/>
        <v>0</v>
      </c>
      <c r="AG15" s="196"/>
      <c r="AH15" s="213">
        <v>7.0</v>
      </c>
      <c r="AI15" s="221">
        <f t="shared" si="6"/>
        <v>0</v>
      </c>
      <c r="AJ15" s="222">
        <f t="shared" si="7"/>
        <v>0</v>
      </c>
      <c r="AK15" s="223">
        <f t="shared" si="8"/>
        <v>0</v>
      </c>
      <c r="AL15" s="221">
        <f t="shared" si="9"/>
        <v>0</v>
      </c>
      <c r="AM15" s="224">
        <f t="shared" si="10"/>
        <v>0</v>
      </c>
      <c r="AN15" s="223">
        <f t="shared" si="11"/>
        <v>0</v>
      </c>
    </row>
    <row r="16" ht="19.5" customHeight="1">
      <c r="A16" s="170"/>
      <c r="B16" s="225"/>
      <c r="C16" s="152"/>
      <c r="D16" s="171"/>
      <c r="E16" s="172" t="s">
        <v>73</v>
      </c>
      <c r="F16" s="297" t="s">
        <v>93</v>
      </c>
      <c r="G16" s="297" t="s">
        <v>94</v>
      </c>
      <c r="H16" s="297" t="s">
        <v>95</v>
      </c>
      <c r="I16" s="152"/>
      <c r="J16" s="226" t="str">
        <f>"plafond majoré de "&amp;N16&amp;"% si vous élevez seul votre ou vos enfant(s)"</f>
        <v>plafond majoré de 40% si vous élevez seul votre ou vos enfant(s)</v>
      </c>
      <c r="N16" s="179">
        <f>'Feuille de calcul PAJE au forfa'!M16</f>
        <v>40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227">
        <f t="shared" ref="AI16:AN16" si="22">SUM(AI9:AI15)</f>
        <v>1</v>
      </c>
      <c r="AJ16" s="227">
        <f t="shared" si="22"/>
        <v>0</v>
      </c>
      <c r="AK16" s="227">
        <f t="shared" si="22"/>
        <v>0</v>
      </c>
      <c r="AL16" s="227">
        <f t="shared" si="22"/>
        <v>0</v>
      </c>
      <c r="AM16" s="227">
        <f t="shared" si="22"/>
        <v>0</v>
      </c>
      <c r="AN16" s="227">
        <f t="shared" si="22"/>
        <v>0</v>
      </c>
    </row>
    <row r="17" ht="19.5" customHeight="1">
      <c r="A17" s="179"/>
      <c r="B17" s="179"/>
      <c r="C17" s="179"/>
      <c r="D17" s="180" t="str">
        <f t="shared" ref="D17:D21" si="23">$E$15&amp;E17</f>
        <v>A l'heure (€) Grille nouvelles familles Paris5 jours</v>
      </c>
      <c r="E17" s="181" t="s">
        <v>74</v>
      </c>
      <c r="F17" s="299">
        <v>8.15</v>
      </c>
      <c r="G17" s="299">
        <v>8.26</v>
      </c>
      <c r="H17" s="299">
        <v>8.37</v>
      </c>
      <c r="I17" s="152"/>
      <c r="J17" s="229"/>
      <c r="K17" s="155"/>
      <c r="L17" s="155"/>
      <c r="M17" s="230"/>
      <c r="N17" s="152"/>
      <c r="O17" s="229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</row>
    <row r="18" ht="18.0" customHeight="1">
      <c r="A18" s="179"/>
      <c r="B18" s="179"/>
      <c r="C18" s="179"/>
      <c r="D18" s="180" t="str">
        <f t="shared" si="23"/>
        <v>A l'heure (€) Grille nouvelles familles Paris4 jours</v>
      </c>
      <c r="E18" s="181" t="s">
        <v>53</v>
      </c>
      <c r="F18" s="299">
        <v>8.81</v>
      </c>
      <c r="G18" s="299">
        <v>8.91</v>
      </c>
      <c r="H18" s="299">
        <v>9.02</v>
      </c>
      <c r="I18" s="152"/>
      <c r="J18" s="145" t="s">
        <v>117</v>
      </c>
      <c r="K18" s="153"/>
      <c r="L18" s="153"/>
      <c r="M18" s="153"/>
      <c r="N18" s="157"/>
      <c r="O18" s="157"/>
      <c r="P18" s="157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302">
        <f t="shared" ref="AI18:AN18" si="24">AI16</f>
        <v>1</v>
      </c>
      <c r="AJ18" s="303">
        <f t="shared" si="24"/>
        <v>0</v>
      </c>
      <c r="AK18" s="303">
        <f t="shared" si="24"/>
        <v>0</v>
      </c>
      <c r="AL18" s="303">
        <f t="shared" si="24"/>
        <v>0</v>
      </c>
      <c r="AM18" s="303">
        <f t="shared" si="24"/>
        <v>0</v>
      </c>
      <c r="AN18" s="304">
        <f t="shared" si="24"/>
        <v>0</v>
      </c>
    </row>
    <row r="19" ht="45.75" customHeight="1">
      <c r="A19" s="179"/>
      <c r="B19" s="179"/>
      <c r="C19" s="179"/>
      <c r="D19" s="180" t="str">
        <f t="shared" si="23"/>
        <v>A l'heure (€) Grille nouvelles familles Paris3 jours</v>
      </c>
      <c r="E19" s="181" t="s">
        <v>107</v>
      </c>
      <c r="F19" s="299">
        <v>9.95</v>
      </c>
      <c r="G19" s="299">
        <v>10.0</v>
      </c>
      <c r="H19" s="299">
        <v>10.0</v>
      </c>
      <c r="I19" s="152"/>
      <c r="J19" s="230"/>
      <c r="K19" s="161" t="s">
        <v>90</v>
      </c>
      <c r="L19" s="162"/>
      <c r="M19" s="163"/>
      <c r="N19" s="164" t="str">
        <f>N5</f>
        <v>plafond majoré de 40% si vous élevez seul votre ou vos enfant(s)</v>
      </c>
      <c r="O19" s="162"/>
      <c r="P19" s="163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305" t="str">
        <f t="shared" ref="AI19:AN19" si="25">AI6</f>
        <v>Tranche 1</v>
      </c>
      <c r="AJ19" s="306" t="str">
        <f t="shared" si="25"/>
        <v>Tranche 2</v>
      </c>
      <c r="AK19" s="306" t="str">
        <f t="shared" si="25"/>
        <v>Tranche 3</v>
      </c>
      <c r="AL19" s="306" t="str">
        <f t="shared" si="25"/>
        <v>Tranche 1</v>
      </c>
      <c r="AM19" s="306" t="str">
        <f t="shared" si="25"/>
        <v>Tranche 2</v>
      </c>
      <c r="AN19" s="307" t="str">
        <f t="shared" si="25"/>
        <v>Tranche 3</v>
      </c>
    </row>
    <row r="20" ht="19.5" customHeight="1">
      <c r="A20" s="179"/>
      <c r="B20" s="179"/>
      <c r="C20" s="179"/>
      <c r="D20" s="180" t="str">
        <f t="shared" si="23"/>
        <v>A l'heure (€) Grille nouvelles familles Paris2 jours</v>
      </c>
      <c r="E20" s="181" t="s">
        <v>109</v>
      </c>
      <c r="F20" s="299">
        <v>9.42</v>
      </c>
      <c r="G20" s="299">
        <v>9.43</v>
      </c>
      <c r="H20" s="299">
        <v>9.53</v>
      </c>
      <c r="I20" s="152"/>
      <c r="J20" s="230"/>
      <c r="K20" s="231" t="s">
        <v>93</v>
      </c>
      <c r="L20" s="232" t="s">
        <v>94</v>
      </c>
      <c r="M20" s="233" t="s">
        <v>95</v>
      </c>
      <c r="N20" s="231" t="s">
        <v>93</v>
      </c>
      <c r="O20" s="232" t="s">
        <v>94</v>
      </c>
      <c r="P20" s="233" t="s">
        <v>95</v>
      </c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</row>
    <row r="21" ht="19.5" customHeight="1">
      <c r="A21" s="152"/>
      <c r="B21" s="152"/>
      <c r="C21" s="179"/>
      <c r="D21" s="180" t="str">
        <f t="shared" si="23"/>
        <v>A l'heure (€) Grille nouvelles familles Paris1 jour</v>
      </c>
      <c r="E21" s="181" t="s">
        <v>111</v>
      </c>
      <c r="F21" s="301">
        <v>9.95</v>
      </c>
      <c r="G21" s="301">
        <v>10.0</v>
      </c>
      <c r="H21" s="301">
        <v>10.0</v>
      </c>
      <c r="I21" s="152"/>
      <c r="J21" s="234" t="s">
        <v>59</v>
      </c>
      <c r="K21" s="308">
        <f>'Feuille de calcul PAJE au forfa'!J21</f>
        <v>925.26</v>
      </c>
      <c r="L21" s="309">
        <f>'Feuille de calcul PAJE au forfa'!K21</f>
        <v>797.6</v>
      </c>
      <c r="M21" s="310">
        <f>'Feuille de calcul PAJE au forfa'!L21</f>
        <v>669.99</v>
      </c>
      <c r="N21" s="308">
        <f>'Feuille de calcul PAJE au forfa'!M21</f>
        <v>925.26</v>
      </c>
      <c r="O21" s="309">
        <f>'Feuille de calcul PAJE au forfa'!N21</f>
        <v>797.6</v>
      </c>
      <c r="P21" s="310">
        <f>'Feuille de calcul PAJE au forfa'!O21</f>
        <v>669.99</v>
      </c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</row>
    <row r="22" ht="19.5" customHeight="1">
      <c r="A22" s="152"/>
      <c r="B22" s="152"/>
      <c r="C22" s="152"/>
      <c r="D22" s="171"/>
      <c r="E22" s="152"/>
      <c r="F22" s="152"/>
      <c r="G22" s="152"/>
      <c r="H22" s="152"/>
      <c r="I22" s="152"/>
      <c r="J22" s="213" t="s">
        <v>118</v>
      </c>
      <c r="K22" s="311">
        <f>'Feuille de calcul PAJE au forfa'!J22</f>
        <v>462.63</v>
      </c>
      <c r="L22" s="312">
        <f>'Feuille de calcul PAJE au forfa'!K22</f>
        <v>398.8</v>
      </c>
      <c r="M22" s="313">
        <f>'Feuille de calcul PAJE au forfa'!L22</f>
        <v>335</v>
      </c>
      <c r="N22" s="311">
        <f>'Feuille de calcul PAJE au forfa'!M22</f>
        <v>462.63</v>
      </c>
      <c r="O22" s="312">
        <f>'Feuille de calcul PAJE au forfa'!N22</f>
        <v>398.8</v>
      </c>
      <c r="P22" s="313">
        <f>'Feuille de calcul PAJE au forfa'!O22</f>
        <v>335</v>
      </c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</row>
    <row r="23" ht="19.5" customHeight="1">
      <c r="A23" s="152"/>
      <c r="B23" s="152"/>
      <c r="C23" s="152"/>
      <c r="D23" s="171"/>
      <c r="E23" s="152"/>
      <c r="F23" s="152"/>
      <c r="G23" s="152"/>
      <c r="H23" s="152"/>
      <c r="I23" s="152"/>
      <c r="J23" s="241"/>
      <c r="K23" s="242">
        <v>2.0</v>
      </c>
      <c r="L23" s="242">
        <v>3.0</v>
      </c>
      <c r="M23" s="242">
        <v>4.0</v>
      </c>
      <c r="N23" s="242">
        <v>5.0</v>
      </c>
      <c r="O23" s="242">
        <v>6.0</v>
      </c>
      <c r="P23" s="242">
        <v>7.0</v>
      </c>
      <c r="Q23" s="243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</row>
    <row r="24" ht="19.5" customHeight="1">
      <c r="A24" s="116"/>
      <c r="B24" s="116"/>
      <c r="C24" s="152"/>
      <c r="D24" s="244"/>
      <c r="E24" s="179" t="s">
        <v>119</v>
      </c>
      <c r="F24" s="179">
        <f>'Feuille de calcul PAJE au forfa'!F24</f>
        <v>2265</v>
      </c>
      <c r="G24" s="152"/>
      <c r="H24" s="152"/>
      <c r="I24" s="152"/>
      <c r="J24" s="241" t="str">
        <f>'Calculette PAJE à lheure'!C31</f>
        <v>- de 3 ans</v>
      </c>
      <c r="K24" s="245">
        <f t="shared" ref="K24:P24" si="26">VLOOKUP($J$24,$J$21:$P$22,K23,0)*AI16</f>
        <v>925.26</v>
      </c>
      <c r="L24" s="245">
        <f t="shared" si="26"/>
        <v>0</v>
      </c>
      <c r="M24" s="245">
        <f t="shared" si="26"/>
        <v>0</v>
      </c>
      <c r="N24" s="245">
        <f t="shared" si="26"/>
        <v>0</v>
      </c>
      <c r="O24" s="245">
        <f t="shared" si="26"/>
        <v>0</v>
      </c>
      <c r="P24" s="245">
        <f t="shared" si="26"/>
        <v>0</v>
      </c>
      <c r="Q24" s="246">
        <f>SUM(K24:P24)</f>
        <v>925.26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</row>
    <row r="25" ht="19.5" customHeight="1">
      <c r="A25" s="179"/>
      <c r="B25" s="179"/>
      <c r="C25" s="116"/>
      <c r="D25" s="244"/>
      <c r="E25" s="179" t="s">
        <v>120</v>
      </c>
      <c r="F25" s="152">
        <f>F24/12</f>
        <v>188.75</v>
      </c>
      <c r="G25" s="152"/>
      <c r="H25" s="152"/>
      <c r="I25" s="152"/>
      <c r="J25" s="247" t="s">
        <v>79</v>
      </c>
      <c r="K25" s="248" t="str">
        <f>J24</f>
        <v>- de 3 ans</v>
      </c>
      <c r="L25" s="249">
        <f>Q24</f>
        <v>925.26</v>
      </c>
      <c r="M25" s="230"/>
      <c r="N25" s="152"/>
      <c r="O25" s="229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</row>
    <row r="26">
      <c r="A26" s="152"/>
      <c r="B26" s="152"/>
      <c r="C26" s="179"/>
      <c r="D26" s="171"/>
      <c r="E26" s="152"/>
      <c r="F26" s="152"/>
      <c r="G26" s="152"/>
      <c r="H26" s="152"/>
      <c r="I26" s="152"/>
      <c r="J26" s="229"/>
      <c r="K26" s="155"/>
      <c r="L26" s="155"/>
      <c r="M26" s="230"/>
      <c r="N26" s="152"/>
      <c r="O26" s="229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</row>
    <row r="27" ht="35.25" customHeight="1">
      <c r="A27" s="152"/>
      <c r="B27" s="152"/>
      <c r="C27" s="152"/>
      <c r="D27" s="250"/>
      <c r="G27" s="152"/>
      <c r="H27" s="152"/>
      <c r="I27" s="152"/>
      <c r="J27" s="251" t="s">
        <v>121</v>
      </c>
      <c r="K27" s="155"/>
      <c r="L27" s="155"/>
      <c r="M27" s="230"/>
      <c r="N27" s="152"/>
      <c r="O27" s="229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</row>
    <row r="28" ht="32.25" customHeight="1">
      <c r="A28" s="179"/>
      <c r="B28" s="179"/>
      <c r="C28" s="152"/>
      <c r="D28" s="250"/>
      <c r="E28" s="252" t="s">
        <v>50</v>
      </c>
      <c r="F28" s="253" t="str">
        <f>'Calculette PAJE à lheure'!C11</f>
        <v>Leforest</v>
      </c>
      <c r="G28" s="314"/>
      <c r="H28" s="314">
        <f>IF(F30=F7,3,4)</f>
        <v>4</v>
      </c>
      <c r="I28" s="152"/>
      <c r="J28" s="145" t="s">
        <v>122</v>
      </c>
      <c r="K28" s="155"/>
      <c r="L28" s="155"/>
      <c r="M28" s="230"/>
      <c r="N28" s="152"/>
      <c r="O28" s="229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</row>
    <row r="29" ht="19.5" customHeight="1">
      <c r="A29" s="179"/>
      <c r="B29" s="179"/>
      <c r="C29" s="179"/>
      <c r="D29" s="244"/>
      <c r="E29" s="252" t="s">
        <v>138</v>
      </c>
      <c r="F29" s="254" t="str">
        <f>VLOOKUP(F28,A6:B30,2,0)</f>
        <v>A l'heure (€) Grille nouvelles familles Régions</v>
      </c>
      <c r="G29" s="315"/>
      <c r="H29" s="315" t="str">
        <f>F29&amp;F31</f>
        <v>A l'heure (€) Grille nouvelles familles Régions5 jours</v>
      </c>
      <c r="I29" s="152"/>
      <c r="J29" s="255" t="s">
        <v>80</v>
      </c>
      <c r="K29" s="256">
        <f>Q24/2</f>
        <v>462.63</v>
      </c>
      <c r="L29" s="155"/>
      <c r="M29" s="230"/>
      <c r="N29" s="152"/>
      <c r="O29" s="229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</row>
    <row r="30" ht="19.5" customHeight="1">
      <c r="A30" s="152"/>
      <c r="B30" s="152"/>
      <c r="C30" s="179"/>
      <c r="D30" s="141"/>
      <c r="E30" s="252" t="s">
        <v>72</v>
      </c>
      <c r="F30" s="253" t="str">
        <f>'Calculette PAJE à lheure'!C13</f>
        <v>Sans</v>
      </c>
      <c r="I30" s="152"/>
      <c r="J30" s="258" t="s">
        <v>57</v>
      </c>
      <c r="K30" s="259">
        <f>Q24</f>
        <v>925.26</v>
      </c>
      <c r="L30" s="155"/>
      <c r="M30" s="230"/>
      <c r="N30" s="152"/>
      <c r="O30" s="229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</row>
    <row r="31" ht="19.5" customHeight="1">
      <c r="A31" s="152"/>
      <c r="B31" s="152"/>
      <c r="C31" s="152"/>
      <c r="D31" s="250"/>
      <c r="E31" s="260" t="s">
        <v>73</v>
      </c>
      <c r="F31" s="253" t="str">
        <f>'Calculette PAJE à lheure'!C15</f>
        <v>5 jours</v>
      </c>
      <c r="G31" s="291">
        <f>VLOOKUP(F31,E44:F48,2,0)</f>
        <v>5</v>
      </c>
      <c r="I31" s="152"/>
      <c r="J31" s="229"/>
      <c r="K31" s="155"/>
      <c r="L31" s="155"/>
      <c r="M31" s="230"/>
      <c r="N31" s="152"/>
      <c r="O31" s="229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</row>
    <row r="32" ht="19.5" customHeight="1">
      <c r="A32" s="261"/>
      <c r="B32" s="261"/>
      <c r="C32" s="152"/>
      <c r="D32" s="141"/>
      <c r="E32" s="260" t="s">
        <v>75</v>
      </c>
      <c r="F32" s="316">
        <f>'Calculette PAJE à lheure'!C17</f>
        <v>50</v>
      </c>
      <c r="I32" s="152"/>
      <c r="K32" s="262" t="str">
        <f>'Calculette PAJE à lheure'!C33</f>
        <v>Oui</v>
      </c>
      <c r="L32" s="249">
        <f>VLOOKUP(K32,J29:K30,2,0)</f>
        <v>462.63</v>
      </c>
      <c r="M32" s="230"/>
      <c r="N32" s="152"/>
      <c r="O32" s="229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</row>
    <row r="33" ht="19.5" customHeight="1">
      <c r="A33" s="261"/>
      <c r="B33" s="261"/>
      <c r="C33" s="261"/>
      <c r="D33" s="141"/>
      <c r="E33" s="260" t="s">
        <v>76</v>
      </c>
      <c r="F33" s="317">
        <f>F32*4</f>
        <v>200</v>
      </c>
      <c r="I33" s="152"/>
      <c r="J33" s="251"/>
      <c r="K33" s="155"/>
      <c r="L33" s="155"/>
      <c r="M33" s="230"/>
      <c r="N33" s="152"/>
      <c r="O33" s="229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</row>
    <row r="34" ht="19.5" customHeight="1">
      <c r="A34" s="261"/>
      <c r="B34" s="261"/>
      <c r="C34" s="261"/>
      <c r="D34" s="141"/>
      <c r="E34" s="252" t="s">
        <v>139</v>
      </c>
      <c r="F34" s="254" t="str">
        <f>HLOOKUP(1,AI18:AN19,2,0)</f>
        <v>Tranche 1</v>
      </c>
      <c r="G34" s="291">
        <f>VLOOKUP(F34,$E$51:$F$54,2,0)</f>
        <v>3</v>
      </c>
      <c r="I34" s="152"/>
      <c r="J34" s="251" t="s">
        <v>125</v>
      </c>
      <c r="K34" s="155"/>
      <c r="L34" s="155"/>
      <c r="M34" s="230"/>
      <c r="N34" s="152"/>
      <c r="O34" s="229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</row>
    <row r="35" ht="19.5" customHeight="1">
      <c r="A35" s="261"/>
      <c r="B35" s="261"/>
      <c r="C35" s="261"/>
      <c r="D35" s="141"/>
      <c r="E35" s="252" t="s">
        <v>140</v>
      </c>
      <c r="F35" s="318">
        <f>VLOOKUP(G35,D8:H21,G34,0)</f>
        <v>8.15</v>
      </c>
      <c r="G35" s="152" t="str">
        <f>F29&amp;F31</f>
        <v>A l'heure (€) Grille nouvelles familles Régions5 jours</v>
      </c>
      <c r="H35" s="152"/>
      <c r="I35" s="152"/>
      <c r="J35" s="116" t="s">
        <v>126</v>
      </c>
      <c r="K35" s="264"/>
      <c r="L35" s="265"/>
      <c r="M35" s="266"/>
      <c r="N35" s="152"/>
      <c r="O35" s="229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</row>
    <row r="36" ht="19.5" customHeight="1">
      <c r="A36" s="261"/>
      <c r="B36" s="261"/>
      <c r="C36" s="261"/>
      <c r="D36" s="141"/>
      <c r="E36" s="252" t="s">
        <v>141</v>
      </c>
      <c r="F36" s="318">
        <f>F33*F35</f>
        <v>1630</v>
      </c>
      <c r="G36" s="152"/>
      <c r="H36" s="152"/>
      <c r="I36" s="152"/>
      <c r="J36" s="255" t="s">
        <v>80</v>
      </c>
      <c r="K36" s="256">
        <f>L32*1.3</f>
        <v>601.419</v>
      </c>
      <c r="L36" s="155"/>
      <c r="M36" s="230"/>
      <c r="N36" s="152"/>
      <c r="O36" s="229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</row>
    <row r="37" ht="19.5" customHeight="1">
      <c r="A37" s="261"/>
      <c r="B37" s="261"/>
      <c r="C37" s="261"/>
      <c r="D37" s="141"/>
      <c r="E37" s="252" t="s">
        <v>142</v>
      </c>
      <c r="F37" s="318">
        <f>IF(F30="Avec",F25,0)</f>
        <v>0</v>
      </c>
      <c r="G37" s="152"/>
      <c r="H37" s="152"/>
      <c r="I37" s="152"/>
      <c r="J37" s="258" t="s">
        <v>57</v>
      </c>
      <c r="K37" s="259">
        <f>L32</f>
        <v>462.63</v>
      </c>
      <c r="L37" s="155"/>
      <c r="M37" s="230"/>
      <c r="N37" s="152"/>
      <c r="O37" s="229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</row>
    <row r="38" ht="19.5" customHeight="1">
      <c r="A38" s="261"/>
      <c r="B38" s="261"/>
      <c r="C38" s="261"/>
      <c r="D38" s="141"/>
      <c r="E38" s="252" t="s">
        <v>143</v>
      </c>
      <c r="F38" s="318">
        <f>F36-F37</f>
        <v>1630</v>
      </c>
      <c r="G38" s="152"/>
      <c r="H38" s="152"/>
      <c r="I38" s="152"/>
      <c r="J38" s="229"/>
      <c r="K38" s="155"/>
      <c r="L38" s="155"/>
      <c r="M38" s="230"/>
      <c r="N38" s="152"/>
      <c r="O38" s="229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</row>
    <row r="39" ht="19.5" customHeight="1">
      <c r="A39" s="267"/>
      <c r="B39" s="267"/>
      <c r="C39" s="261"/>
      <c r="D39" s="141"/>
      <c r="G39" s="152"/>
      <c r="H39" s="152"/>
      <c r="I39" s="152"/>
      <c r="K39" s="262" t="str">
        <f>'Calculette PAJE à lheure'!C35</f>
        <v>Non</v>
      </c>
      <c r="L39" s="249">
        <f>VLOOKUP(K39,J36:K37,2,0)</f>
        <v>462.63</v>
      </c>
      <c r="M39" s="230"/>
      <c r="N39" s="152"/>
      <c r="O39" s="229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</row>
    <row r="40" ht="19.5" customHeight="1">
      <c r="A40" s="267"/>
      <c r="B40" s="267"/>
      <c r="C40" s="267"/>
      <c r="D40" s="141"/>
      <c r="G40" s="152"/>
      <c r="H40" s="152"/>
      <c r="I40" s="152"/>
      <c r="J40" s="229"/>
      <c r="K40" s="155"/>
      <c r="L40" s="155"/>
      <c r="M40" s="230"/>
      <c r="N40" s="152"/>
      <c r="O40" s="229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</row>
    <row r="41" ht="19.5" customHeight="1">
      <c r="A41" s="261"/>
      <c r="B41" s="261"/>
      <c r="C41" s="267"/>
      <c r="D41" s="141"/>
      <c r="E41" s="263" t="s">
        <v>124</v>
      </c>
      <c r="F41" s="249">
        <f>F38</f>
        <v>1630</v>
      </c>
      <c r="G41" s="152"/>
      <c r="H41" s="152"/>
      <c r="I41" s="152"/>
      <c r="J41" s="145" t="s">
        <v>127</v>
      </c>
      <c r="K41" s="264"/>
      <c r="L41" s="155"/>
      <c r="M41" s="230"/>
      <c r="N41" s="152"/>
      <c r="O41" s="229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</row>
    <row r="42" ht="19.5" customHeight="1">
      <c r="A42" s="152"/>
      <c r="B42" s="152"/>
      <c r="C42" s="261"/>
      <c r="D42" s="141"/>
      <c r="G42" s="152"/>
      <c r="H42" s="152"/>
      <c r="I42" s="152"/>
      <c r="J42" s="255" t="s">
        <v>80</v>
      </c>
      <c r="K42" s="256">
        <f>L39*1.3</f>
        <v>601.419</v>
      </c>
      <c r="L42" s="155"/>
      <c r="M42" s="230"/>
      <c r="N42" s="152"/>
      <c r="O42" s="22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</row>
    <row r="43" ht="19.5" customHeight="1">
      <c r="A43" s="152"/>
      <c r="B43" s="152"/>
      <c r="C43" s="152"/>
      <c r="D43" s="171"/>
      <c r="G43" s="152"/>
      <c r="H43" s="152"/>
      <c r="I43" s="152"/>
      <c r="J43" s="258" t="s">
        <v>57</v>
      </c>
      <c r="K43" s="259">
        <f>L39</f>
        <v>462.63</v>
      </c>
      <c r="L43" s="155"/>
      <c r="M43" s="230"/>
      <c r="N43" s="152"/>
      <c r="O43" s="229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</row>
    <row r="44" ht="19.5" customHeight="1">
      <c r="A44" s="152"/>
      <c r="B44" s="152"/>
      <c r="C44" s="152"/>
      <c r="D44" s="171"/>
      <c r="E44" s="319" t="s">
        <v>74</v>
      </c>
      <c r="F44" s="319">
        <v>5.0</v>
      </c>
      <c r="G44" s="152"/>
      <c r="H44" s="152"/>
      <c r="I44" s="152"/>
      <c r="J44" s="229"/>
      <c r="K44" s="155"/>
      <c r="L44" s="155"/>
      <c r="M44" s="230"/>
      <c r="N44" s="152"/>
      <c r="O44" s="229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</row>
    <row r="45" ht="19.5" customHeight="1">
      <c r="A45" s="152"/>
      <c r="B45" s="152"/>
      <c r="C45" s="152"/>
      <c r="D45" s="171"/>
      <c r="E45" s="319" t="s">
        <v>53</v>
      </c>
      <c r="F45" s="319">
        <v>4.0</v>
      </c>
      <c r="G45" s="152"/>
      <c r="H45" s="152"/>
      <c r="I45" s="152"/>
      <c r="K45" s="262" t="str">
        <f>'Calculette PAJE à lheure'!C37</f>
        <v>Oui</v>
      </c>
      <c r="L45" s="249">
        <f>VLOOKUP(K45,J42:K43,2,0)</f>
        <v>601.419</v>
      </c>
      <c r="M45" s="230"/>
      <c r="N45" s="152"/>
      <c r="O45" s="229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</row>
    <row r="46" ht="19.5" customHeight="1">
      <c r="A46" s="152"/>
      <c r="B46" s="152"/>
      <c r="C46" s="152"/>
      <c r="D46" s="171"/>
      <c r="E46" s="319" t="s">
        <v>107</v>
      </c>
      <c r="F46" s="320">
        <v>3.0</v>
      </c>
      <c r="G46" s="152"/>
      <c r="H46" s="152"/>
      <c r="I46" s="152"/>
      <c r="J46" s="229"/>
      <c r="K46" s="155"/>
      <c r="L46" s="155"/>
      <c r="M46" s="230"/>
      <c r="N46" s="152"/>
      <c r="O46" s="229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</row>
    <row r="47" ht="19.5" customHeight="1">
      <c r="C47" s="152"/>
      <c r="D47" s="171"/>
      <c r="E47" s="319" t="s">
        <v>109</v>
      </c>
      <c r="F47" s="320">
        <v>2.0</v>
      </c>
      <c r="G47" s="152"/>
      <c r="H47" s="152"/>
      <c r="I47" s="152"/>
      <c r="J47" s="145" t="s">
        <v>128</v>
      </c>
      <c r="K47" s="155"/>
      <c r="L47" s="155"/>
      <c r="M47" s="230"/>
      <c r="N47" s="152"/>
      <c r="O47" s="229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</row>
    <row r="48" ht="18.0" customHeight="1">
      <c r="D48" s="141"/>
      <c r="E48" s="319" t="s">
        <v>111</v>
      </c>
      <c r="F48" s="320">
        <v>1.0</v>
      </c>
      <c r="J48" s="255" t="s">
        <v>80</v>
      </c>
      <c r="K48" s="256">
        <f>L45*1.3</f>
        <v>781.8447</v>
      </c>
    </row>
    <row r="49" ht="18.0" customHeight="1">
      <c r="D49" s="141"/>
      <c r="E49" s="152"/>
      <c r="F49" s="152"/>
      <c r="J49" s="258" t="s">
        <v>57</v>
      </c>
      <c r="K49" s="259">
        <f>L45</f>
        <v>601.419</v>
      </c>
      <c r="L49" s="268"/>
      <c r="M49" s="269"/>
    </row>
    <row r="50" ht="18.0" customHeight="1">
      <c r="D50" s="141"/>
      <c r="E50" s="152"/>
      <c r="F50" s="152"/>
      <c r="J50" s="270"/>
      <c r="K50" s="270"/>
      <c r="L50" s="270"/>
      <c r="M50" s="270"/>
    </row>
    <row r="51" ht="18.0" customHeight="1">
      <c r="D51" s="141"/>
      <c r="E51" s="297" t="s">
        <v>93</v>
      </c>
      <c r="F51" s="179">
        <v>3.0</v>
      </c>
      <c r="K51" s="262" t="str">
        <f>'Calculette PAJE à lheure'!C27</f>
        <v>Non</v>
      </c>
      <c r="L51" s="249">
        <f>VLOOKUP(K51,J48:K49,2,0)</f>
        <v>601.419</v>
      </c>
      <c r="M51" s="271"/>
    </row>
    <row r="52" ht="18.0" customHeight="1">
      <c r="D52" s="141"/>
      <c r="E52" s="297" t="s">
        <v>94</v>
      </c>
      <c r="F52" s="116">
        <v>4.0</v>
      </c>
      <c r="J52" s="272"/>
      <c r="K52" s="271"/>
      <c r="L52" s="271"/>
      <c r="M52" s="271"/>
    </row>
    <row r="53" ht="18.0" customHeight="1">
      <c r="D53" s="141"/>
      <c r="E53" s="297" t="s">
        <v>95</v>
      </c>
      <c r="F53" s="116">
        <v>5.0</v>
      </c>
      <c r="J53" s="145" t="s">
        <v>129</v>
      </c>
      <c r="K53" s="271"/>
      <c r="L53" s="271"/>
      <c r="M53" s="271"/>
    </row>
    <row r="54" ht="18.0" customHeight="1">
      <c r="D54" s="141"/>
      <c r="J54" s="273" t="s">
        <v>130</v>
      </c>
      <c r="K54" s="274"/>
      <c r="L54" s="271"/>
      <c r="M54" s="271"/>
    </row>
    <row r="55" ht="18.0" customHeight="1">
      <c r="D55" s="141"/>
      <c r="J55" s="275" t="str">
        <f t="shared" ref="J55:K55" si="27">E41</f>
        <v>Tarif</v>
      </c>
      <c r="K55" s="276">
        <f t="shared" si="27"/>
        <v>1630</v>
      </c>
      <c r="L55" s="277"/>
      <c r="M55" s="271"/>
    </row>
    <row r="56">
      <c r="D56" s="141"/>
      <c r="J56" s="278" t="s">
        <v>131</v>
      </c>
      <c r="K56" s="279">
        <f>K55-L51</f>
        <v>1028.581</v>
      </c>
      <c r="M56" s="271"/>
    </row>
    <row r="57">
      <c r="D57" s="141"/>
      <c r="J57" s="280" t="s">
        <v>132</v>
      </c>
      <c r="K57" s="281">
        <f>K56/K55</f>
        <v>0.6310312883</v>
      </c>
      <c r="L57" s="277"/>
      <c r="M57" s="271"/>
    </row>
    <row r="58" ht="15.75" customHeight="1">
      <c r="D58" s="141"/>
      <c r="J58" s="282"/>
      <c r="K58" s="282"/>
      <c r="L58" s="271"/>
      <c r="M58" s="271"/>
    </row>
    <row r="59" ht="24.0" customHeight="1">
      <c r="D59" s="141"/>
      <c r="J59" s="283" t="s">
        <v>17</v>
      </c>
      <c r="K59" s="279">
        <f>IF(K57&gt;=15%,K56,K55*15%)</f>
        <v>1028.581</v>
      </c>
      <c r="M59" s="284"/>
    </row>
    <row r="60">
      <c r="D60" s="141"/>
      <c r="J60" s="280" t="s">
        <v>132</v>
      </c>
      <c r="K60" s="281">
        <f>K59/K55</f>
        <v>0.6310312883</v>
      </c>
    </row>
    <row r="61" ht="19.5" customHeight="1">
      <c r="D61" s="141"/>
      <c r="J61" s="285" t="s">
        <v>14</v>
      </c>
      <c r="K61" s="321">
        <f>K55-K59</f>
        <v>601.419</v>
      </c>
    </row>
    <row r="62" ht="15.75" customHeight="1">
      <c r="D62" s="141"/>
    </row>
    <row r="63" ht="15.75" customHeight="1">
      <c r="D63" s="141"/>
      <c r="J63" s="145" t="s">
        <v>133</v>
      </c>
    </row>
    <row r="64" ht="15.75" customHeight="1">
      <c r="D64" s="141"/>
      <c r="J64" s="145"/>
    </row>
    <row r="65">
      <c r="D65" s="141"/>
      <c r="J65" s="287" t="s">
        <v>134</v>
      </c>
      <c r="K65" s="322">
        <f>K59*12</f>
        <v>12342.972</v>
      </c>
    </row>
    <row r="66">
      <c r="D66" s="141"/>
      <c r="J66" s="289" t="s">
        <v>135</v>
      </c>
      <c r="K66" s="290">
        <f>IF(K65&gt;1750,1750,K65*50%)</f>
        <v>1750</v>
      </c>
    </row>
    <row r="67" ht="15.75" customHeight="1">
      <c r="D67" s="141"/>
    </row>
    <row r="68" ht="15.75" customHeight="1">
      <c r="D68" s="141"/>
      <c r="J68" s="130" t="s">
        <v>66</v>
      </c>
    </row>
    <row r="69" ht="15.75" customHeight="1">
      <c r="D69" s="141"/>
    </row>
    <row r="70" ht="15.75" customHeight="1">
      <c r="D70" s="141"/>
      <c r="J70" s="116" t="s">
        <v>80</v>
      </c>
      <c r="K70" s="292">
        <f>K66/2</f>
        <v>875</v>
      </c>
    </row>
    <row r="71" ht="15.75" customHeight="1">
      <c r="D71" s="141"/>
      <c r="J71" s="116" t="s">
        <v>57</v>
      </c>
      <c r="K71" s="292">
        <f>K66</f>
        <v>1750</v>
      </c>
    </row>
    <row r="72" ht="15.75" customHeight="1">
      <c r="D72" s="141"/>
    </row>
    <row r="73" ht="15.75" customHeight="1">
      <c r="D73" s="141"/>
      <c r="K73" s="293" t="str">
        <f>'Calculette PAJE à lheure'!C44</f>
        <v>Non</v>
      </c>
      <c r="L73" s="249">
        <f>VLOOKUP(K73,J70:K71,2,0)</f>
        <v>1750</v>
      </c>
    </row>
    <row r="74" ht="15.75" customHeight="1">
      <c r="D74" s="141"/>
    </row>
    <row r="75" ht="15.75" customHeight="1">
      <c r="D75" s="141"/>
    </row>
    <row r="76" ht="15.75" customHeight="1">
      <c r="D76" s="141"/>
    </row>
    <row r="77" ht="15.75" customHeight="1">
      <c r="D77" s="141"/>
    </row>
    <row r="78" ht="15.75" customHeight="1">
      <c r="D78" s="141"/>
    </row>
    <row r="79" ht="15.75" customHeight="1">
      <c r="D79" s="141"/>
    </row>
    <row r="80" ht="15.75" customHeight="1">
      <c r="D80" s="141"/>
    </row>
    <row r="81" ht="15.75" customHeight="1">
      <c r="D81" s="141"/>
    </row>
    <row r="82" ht="15.75" customHeight="1">
      <c r="D82" s="141"/>
    </row>
    <row r="83" ht="15.75" customHeight="1">
      <c r="D83" s="141"/>
    </row>
    <row r="84" ht="15.75" customHeight="1">
      <c r="D84" s="141"/>
    </row>
    <row r="85" ht="15.75" customHeight="1">
      <c r="D85" s="141"/>
    </row>
    <row r="86" ht="15.75" customHeight="1">
      <c r="D86" s="141"/>
    </row>
    <row r="87" ht="15.75" customHeight="1">
      <c r="D87" s="141"/>
    </row>
    <row r="88" ht="15.75" customHeight="1">
      <c r="D88" s="141"/>
    </row>
    <row r="89" ht="15.75" customHeight="1">
      <c r="D89" s="141"/>
    </row>
    <row r="90" ht="15.75" customHeight="1">
      <c r="D90" s="141"/>
    </row>
    <row r="91" ht="15.75" customHeight="1">
      <c r="D91" s="141"/>
    </row>
    <row r="92" ht="15.75" customHeight="1">
      <c r="D92" s="141"/>
    </row>
    <row r="93" ht="15.75" customHeight="1">
      <c r="D93" s="141"/>
    </row>
    <row r="94" ht="15.75" customHeight="1">
      <c r="D94" s="141"/>
    </row>
    <row r="95" ht="15.75" customHeight="1">
      <c r="D95" s="141"/>
    </row>
    <row r="96" ht="15.75" customHeight="1">
      <c r="D96" s="141"/>
    </row>
    <row r="97" ht="15.75" customHeight="1">
      <c r="D97" s="141"/>
    </row>
    <row r="98" ht="15.75" customHeight="1">
      <c r="D98" s="141"/>
    </row>
    <row r="99" ht="15.75" customHeight="1">
      <c r="D99" s="141"/>
    </row>
    <row r="100" ht="15.75" customHeight="1">
      <c r="D100" s="141"/>
    </row>
    <row r="101" ht="15.75" customHeight="1">
      <c r="D101" s="141"/>
    </row>
    <row r="102" ht="15.75" customHeight="1">
      <c r="D102" s="141"/>
    </row>
    <row r="103" ht="15.75" customHeight="1">
      <c r="D103" s="141"/>
    </row>
    <row r="104" ht="15.75" customHeight="1">
      <c r="D104" s="141"/>
    </row>
    <row r="105" ht="15.75" customHeight="1">
      <c r="D105" s="141"/>
    </row>
    <row r="106" ht="15.75" customHeight="1">
      <c r="D106" s="141"/>
    </row>
    <row r="107" ht="15.75" customHeight="1">
      <c r="D107" s="141"/>
    </row>
    <row r="108" ht="15.75" customHeight="1">
      <c r="D108" s="141"/>
    </row>
    <row r="109" ht="15.75" customHeight="1">
      <c r="D109" s="141"/>
    </row>
    <row r="110" ht="15.75" customHeight="1">
      <c r="D110" s="141"/>
    </row>
    <row r="111" ht="15.75" customHeight="1">
      <c r="D111" s="141"/>
    </row>
    <row r="112" ht="15.75" customHeight="1">
      <c r="D112" s="141"/>
    </row>
    <row r="113" ht="15.75" customHeight="1">
      <c r="D113" s="141"/>
    </row>
    <row r="114" ht="15.75" customHeight="1">
      <c r="D114" s="141"/>
    </row>
    <row r="115" ht="15.75" customHeight="1">
      <c r="D115" s="141"/>
    </row>
    <row r="116" ht="15.75" customHeight="1">
      <c r="D116" s="141"/>
    </row>
    <row r="117" ht="15.75" customHeight="1">
      <c r="D117" s="141"/>
    </row>
    <row r="118" ht="15.75" customHeight="1">
      <c r="D118" s="141"/>
    </row>
    <row r="119" ht="15.75" customHeight="1">
      <c r="D119" s="141"/>
    </row>
    <row r="120" ht="15.75" customHeight="1">
      <c r="D120" s="141"/>
    </row>
    <row r="121" ht="15.75" customHeight="1">
      <c r="D121" s="141"/>
    </row>
    <row r="122" ht="15.75" customHeight="1">
      <c r="D122" s="141"/>
    </row>
    <row r="123" ht="15.75" customHeight="1">
      <c r="D123" s="141"/>
    </row>
    <row r="124" ht="15.75" customHeight="1">
      <c r="D124" s="141"/>
    </row>
    <row r="125" ht="15.75" customHeight="1">
      <c r="D125" s="141"/>
    </row>
    <row r="126" ht="15.75" customHeight="1">
      <c r="D126" s="141"/>
    </row>
    <row r="127" ht="15.75" customHeight="1">
      <c r="D127" s="141"/>
    </row>
    <row r="128" ht="15.75" customHeight="1">
      <c r="D128" s="141"/>
    </row>
    <row r="129" ht="15.75" customHeight="1">
      <c r="D129" s="141"/>
    </row>
    <row r="130" ht="15.75" customHeight="1">
      <c r="D130" s="141"/>
    </row>
    <row r="131" ht="15.75" customHeight="1">
      <c r="D131" s="141"/>
    </row>
    <row r="132" ht="15.75" customHeight="1">
      <c r="D132" s="141"/>
    </row>
    <row r="133" ht="15.75" customHeight="1">
      <c r="D133" s="141"/>
    </row>
    <row r="134" ht="15.75" customHeight="1">
      <c r="D134" s="141"/>
    </row>
    <row r="135" ht="15.75" customHeight="1">
      <c r="D135" s="141"/>
    </row>
    <row r="136" ht="15.75" customHeight="1">
      <c r="D136" s="141"/>
    </row>
    <row r="137" ht="15.75" customHeight="1">
      <c r="D137" s="141"/>
    </row>
    <row r="138" ht="15.75" customHeight="1">
      <c r="D138" s="141"/>
    </row>
    <row r="139" ht="15.75" customHeight="1">
      <c r="D139" s="141"/>
    </row>
    <row r="140" ht="15.75" customHeight="1">
      <c r="D140" s="141"/>
    </row>
    <row r="141" ht="15.75" customHeight="1">
      <c r="D141" s="141"/>
    </row>
    <row r="142" ht="15.75" customHeight="1">
      <c r="D142" s="141"/>
    </row>
    <row r="143" ht="15.75" customHeight="1">
      <c r="D143" s="141"/>
    </row>
    <row r="144" ht="15.75" customHeight="1">
      <c r="D144" s="141"/>
    </row>
    <row r="145" ht="15.75" customHeight="1">
      <c r="D145" s="141"/>
    </row>
    <row r="146" ht="15.75" customHeight="1">
      <c r="D146" s="141"/>
    </row>
    <row r="147" ht="15.75" customHeight="1">
      <c r="D147" s="141"/>
    </row>
    <row r="148" ht="15.75" customHeight="1">
      <c r="D148" s="141"/>
    </row>
    <row r="149" ht="15.75" customHeight="1">
      <c r="D149" s="141"/>
    </row>
    <row r="150" ht="15.75" customHeight="1">
      <c r="D150" s="141"/>
    </row>
    <row r="151" ht="15.75" customHeight="1">
      <c r="D151" s="141"/>
    </row>
    <row r="152" ht="15.75" customHeight="1">
      <c r="D152" s="141"/>
    </row>
    <row r="153" ht="15.75" customHeight="1">
      <c r="D153" s="141"/>
    </row>
    <row r="154" ht="15.75" customHeight="1">
      <c r="D154" s="141"/>
    </row>
    <row r="155" ht="15.75" customHeight="1">
      <c r="D155" s="141"/>
    </row>
    <row r="156" ht="15.75" customHeight="1">
      <c r="D156" s="141"/>
    </row>
    <row r="157" ht="15.75" customHeight="1">
      <c r="D157" s="141"/>
    </row>
    <row r="158" ht="15.75" customHeight="1">
      <c r="D158" s="141"/>
    </row>
    <row r="159" ht="15.75" customHeight="1">
      <c r="D159" s="141"/>
    </row>
    <row r="160" ht="15.75" customHeight="1">
      <c r="D160" s="141"/>
    </row>
    <row r="161" ht="15.75" customHeight="1">
      <c r="D161" s="141"/>
    </row>
    <row r="162" ht="15.75" customHeight="1">
      <c r="D162" s="141"/>
    </row>
    <row r="163" ht="15.75" customHeight="1">
      <c r="D163" s="141"/>
    </row>
    <row r="164" ht="15.75" customHeight="1">
      <c r="D164" s="141"/>
    </row>
    <row r="165" ht="15.75" customHeight="1">
      <c r="D165" s="141"/>
    </row>
    <row r="166" ht="15.75" customHeight="1">
      <c r="D166" s="141"/>
    </row>
    <row r="167" ht="15.75" customHeight="1">
      <c r="D167" s="141"/>
    </row>
    <row r="168" ht="15.75" customHeight="1">
      <c r="D168" s="141"/>
    </row>
    <row r="169" ht="15.75" customHeight="1">
      <c r="D169" s="141"/>
    </row>
    <row r="170" ht="15.75" customHeight="1">
      <c r="D170" s="141"/>
    </row>
    <row r="171" ht="15.75" customHeight="1">
      <c r="D171" s="141"/>
    </row>
    <row r="172" ht="15.75" customHeight="1">
      <c r="D172" s="141"/>
    </row>
    <row r="173" ht="15.75" customHeight="1">
      <c r="D173" s="141"/>
    </row>
    <row r="174" ht="15.75" customHeight="1">
      <c r="D174" s="141"/>
    </row>
    <row r="175" ht="15.75" customHeight="1">
      <c r="D175" s="141"/>
    </row>
    <row r="176" ht="15.75" customHeight="1">
      <c r="D176" s="141"/>
    </row>
    <row r="177" ht="15.75" customHeight="1">
      <c r="D177" s="141"/>
    </row>
    <row r="178" ht="15.75" customHeight="1">
      <c r="D178" s="141"/>
    </row>
    <row r="179" ht="15.75" customHeight="1">
      <c r="D179" s="141"/>
    </row>
    <row r="180" ht="15.75" customHeight="1">
      <c r="D180" s="141"/>
    </row>
    <row r="181" ht="15.75" customHeight="1">
      <c r="D181" s="141"/>
    </row>
    <row r="182" ht="15.75" customHeight="1">
      <c r="D182" s="141"/>
    </row>
    <row r="183" ht="15.75" customHeight="1">
      <c r="D183" s="141"/>
    </row>
    <row r="184" ht="15.75" customHeight="1">
      <c r="D184" s="141"/>
    </row>
    <row r="185" ht="15.75" customHeight="1">
      <c r="D185" s="141"/>
    </row>
    <row r="186" ht="15.75" customHeight="1">
      <c r="D186" s="141"/>
    </row>
    <row r="187" ht="15.75" customHeight="1">
      <c r="D187" s="141"/>
    </row>
    <row r="188" ht="15.75" customHeight="1">
      <c r="D188" s="141"/>
    </row>
    <row r="189" ht="15.75" customHeight="1">
      <c r="D189" s="141"/>
    </row>
    <row r="190" ht="15.75" customHeight="1">
      <c r="D190" s="141"/>
    </row>
    <row r="191" ht="15.75" customHeight="1">
      <c r="D191" s="141"/>
    </row>
    <row r="192" ht="15.75" customHeight="1">
      <c r="D192" s="141"/>
    </row>
    <row r="193" ht="15.75" customHeight="1">
      <c r="D193" s="141"/>
    </row>
    <row r="194" ht="15.75" customHeight="1">
      <c r="D194" s="141"/>
    </row>
    <row r="195" ht="15.75" customHeight="1">
      <c r="D195" s="141"/>
    </row>
    <row r="196" ht="15.75" customHeight="1">
      <c r="D196" s="141"/>
    </row>
    <row r="197" ht="15.75" customHeight="1">
      <c r="D197" s="141"/>
    </row>
    <row r="198" ht="15.75" customHeight="1">
      <c r="D198" s="141"/>
    </row>
    <row r="199" ht="15.75" customHeight="1">
      <c r="D199" s="141"/>
    </row>
    <row r="200" ht="15.75" customHeight="1">
      <c r="D200" s="141"/>
    </row>
    <row r="201" ht="15.75" customHeight="1">
      <c r="D201" s="141"/>
    </row>
    <row r="202" ht="15.75" customHeight="1">
      <c r="D202" s="141"/>
    </row>
    <row r="203" ht="15.75" customHeight="1">
      <c r="D203" s="141"/>
    </row>
    <row r="204" ht="15.75" customHeight="1">
      <c r="D204" s="141"/>
    </row>
    <row r="205" ht="15.75" customHeight="1">
      <c r="D205" s="141"/>
    </row>
    <row r="206" ht="15.75" customHeight="1">
      <c r="D206" s="141"/>
    </row>
    <row r="207" ht="15.75" customHeight="1">
      <c r="D207" s="141"/>
    </row>
    <row r="208" ht="15.75" customHeight="1">
      <c r="D208" s="141"/>
    </row>
    <row r="209" ht="15.75" customHeight="1">
      <c r="D209" s="141"/>
    </row>
    <row r="210" ht="15.75" customHeight="1">
      <c r="D210" s="141"/>
    </row>
    <row r="211" ht="15.75" customHeight="1">
      <c r="D211" s="141"/>
    </row>
    <row r="212" ht="15.75" customHeight="1">
      <c r="D212" s="141"/>
    </row>
    <row r="213" ht="15.75" customHeight="1">
      <c r="D213" s="141"/>
    </row>
    <row r="214" ht="15.75" customHeight="1">
      <c r="D214" s="141"/>
    </row>
    <row r="215" ht="15.75" customHeight="1">
      <c r="D215" s="141"/>
    </row>
    <row r="216" ht="15.75" customHeight="1">
      <c r="D216" s="141"/>
    </row>
    <row r="217" ht="15.75" customHeight="1">
      <c r="D217" s="141"/>
    </row>
    <row r="218" ht="15.75" customHeight="1">
      <c r="D218" s="141"/>
    </row>
    <row r="219" ht="15.75" customHeight="1">
      <c r="D219" s="141"/>
    </row>
    <row r="220" ht="15.75" customHeight="1">
      <c r="D220" s="141"/>
    </row>
    <row r="221" ht="15.75" customHeight="1">
      <c r="D221" s="141"/>
    </row>
    <row r="222" ht="15.75" customHeight="1">
      <c r="D222" s="141"/>
    </row>
    <row r="223" ht="15.75" customHeight="1">
      <c r="D223" s="141"/>
    </row>
    <row r="224" ht="15.75" customHeight="1">
      <c r="D224" s="141"/>
    </row>
    <row r="225" ht="15.75" customHeight="1">
      <c r="D225" s="141"/>
    </row>
    <row r="226" ht="15.75" customHeight="1">
      <c r="D226" s="141"/>
    </row>
    <row r="227" ht="15.75" customHeight="1">
      <c r="D227" s="141"/>
    </row>
    <row r="228" ht="15.75" customHeight="1">
      <c r="D228" s="141"/>
    </row>
    <row r="229" ht="15.75" customHeight="1">
      <c r="D229" s="141"/>
    </row>
    <row r="230" ht="15.75" customHeight="1">
      <c r="D230" s="141"/>
    </row>
    <row r="231" ht="15.75" customHeight="1">
      <c r="D231" s="141"/>
    </row>
    <row r="232" ht="15.75" customHeight="1">
      <c r="D232" s="141"/>
    </row>
    <row r="233" ht="15.75" customHeight="1">
      <c r="D233" s="141"/>
    </row>
    <row r="234" ht="15.75" customHeight="1">
      <c r="D234" s="141"/>
    </row>
    <row r="235" ht="15.75" customHeight="1">
      <c r="D235" s="141"/>
    </row>
    <row r="236" ht="15.75" customHeight="1">
      <c r="D236" s="141"/>
    </row>
    <row r="237" ht="15.75" customHeight="1">
      <c r="D237" s="141"/>
    </row>
    <row r="238" ht="15.75" customHeight="1">
      <c r="D238" s="141"/>
    </row>
    <row r="239" ht="15.75" customHeight="1">
      <c r="D239" s="141"/>
    </row>
    <row r="240" ht="15.75" customHeight="1">
      <c r="D240" s="141"/>
    </row>
    <row r="241" ht="15.75" customHeight="1">
      <c r="D241" s="141"/>
    </row>
    <row r="242" ht="15.75" customHeight="1">
      <c r="D242" s="141"/>
    </row>
    <row r="243" ht="15.75" customHeight="1">
      <c r="D243" s="141"/>
    </row>
    <row r="244" ht="15.75" customHeight="1">
      <c r="D244" s="141"/>
    </row>
    <row r="245" ht="15.75" customHeight="1">
      <c r="D245" s="141"/>
    </row>
    <row r="246" ht="15.75" customHeight="1">
      <c r="D246" s="141"/>
    </row>
    <row r="247" ht="15.75" customHeight="1">
      <c r="D247" s="141"/>
    </row>
    <row r="248" ht="15.75" customHeight="1">
      <c r="D248" s="141"/>
    </row>
    <row r="249" ht="15.75" customHeight="1">
      <c r="D249" s="141"/>
    </row>
    <row r="250" ht="15.75" customHeight="1">
      <c r="D250" s="141"/>
    </row>
    <row r="251" ht="15.75" customHeight="1">
      <c r="D251" s="141"/>
    </row>
    <row r="252" ht="15.75" customHeight="1">
      <c r="D252" s="141"/>
    </row>
    <row r="253" ht="15.75" customHeight="1">
      <c r="D253" s="141"/>
    </row>
    <row r="254" ht="15.75" customHeight="1">
      <c r="D254" s="141"/>
    </row>
    <row r="255" ht="15.75" customHeight="1">
      <c r="D255" s="141"/>
    </row>
    <row r="256" ht="15.75" customHeight="1">
      <c r="D256" s="141"/>
    </row>
    <row r="257" ht="15.75" customHeight="1">
      <c r="D257" s="141"/>
    </row>
    <row r="258" ht="15.75" customHeight="1">
      <c r="D258" s="141"/>
    </row>
    <row r="259" ht="15.75" customHeight="1">
      <c r="D259" s="141"/>
    </row>
    <row r="260" ht="15.75" customHeight="1">
      <c r="D260" s="141"/>
    </row>
    <row r="261" ht="15.75" customHeight="1">
      <c r="D261" s="141"/>
    </row>
    <row r="262" ht="15.75" customHeight="1">
      <c r="D262" s="141"/>
    </row>
    <row r="263" ht="15.75" customHeight="1">
      <c r="D263" s="141"/>
    </row>
    <row r="264" ht="15.75" customHeight="1">
      <c r="D264" s="141"/>
    </row>
    <row r="265" ht="15.75" customHeight="1">
      <c r="D265" s="141"/>
    </row>
    <row r="266" ht="15.75" customHeight="1">
      <c r="D266" s="141"/>
    </row>
    <row r="267" ht="15.75" customHeight="1">
      <c r="D267" s="141"/>
    </row>
    <row r="268" ht="15.75" customHeight="1">
      <c r="D268" s="141"/>
    </row>
    <row r="269" ht="15.75" customHeight="1">
      <c r="D269" s="141"/>
    </row>
    <row r="270" ht="15.75" customHeight="1">
      <c r="D270" s="141"/>
    </row>
    <row r="271" ht="15.75" customHeight="1">
      <c r="D271" s="141"/>
    </row>
    <row r="272" ht="15.75" customHeight="1">
      <c r="D272" s="141"/>
    </row>
    <row r="273" ht="15.75" customHeight="1">
      <c r="D273" s="141"/>
    </row>
    <row r="274" ht="15.75" customHeight="1">
      <c r="D274" s="141"/>
    </row>
    <row r="275" ht="15.75" customHeight="1">
      <c r="D275" s="141"/>
    </row>
    <row r="276" ht="15.75" customHeight="1">
      <c r="D276" s="141"/>
    </row>
    <row r="277" ht="15.75" customHeight="1">
      <c r="D277" s="141"/>
    </row>
    <row r="278" ht="15.75" customHeight="1">
      <c r="D278" s="141"/>
    </row>
    <row r="279" ht="15.75" customHeight="1">
      <c r="D279" s="141"/>
    </row>
    <row r="280" ht="15.75" customHeight="1">
      <c r="D280" s="141"/>
    </row>
    <row r="281" ht="15.75" customHeight="1">
      <c r="D281" s="141"/>
    </row>
    <row r="282" ht="15.75" customHeight="1">
      <c r="D282" s="141"/>
    </row>
    <row r="283" ht="15.75" customHeight="1">
      <c r="D283" s="141"/>
    </row>
    <row r="284" ht="15.75" customHeight="1">
      <c r="D284" s="141"/>
    </row>
    <row r="285" ht="15.75" customHeight="1">
      <c r="D285" s="141"/>
    </row>
    <row r="286" ht="15.75" customHeight="1">
      <c r="D286" s="141"/>
    </row>
    <row r="287" ht="15.75" customHeight="1">
      <c r="D287" s="141"/>
    </row>
    <row r="288" ht="15.75" customHeight="1">
      <c r="D288" s="141"/>
    </row>
    <row r="289" ht="15.75" customHeight="1">
      <c r="D289" s="141"/>
    </row>
    <row r="290" ht="15.75" customHeight="1">
      <c r="D290" s="141"/>
    </row>
    <row r="291" ht="15.75" customHeight="1">
      <c r="D291" s="141"/>
    </row>
    <row r="292" ht="15.75" customHeight="1">
      <c r="D292" s="141"/>
    </row>
    <row r="293" ht="15.75" customHeight="1">
      <c r="D293" s="141"/>
    </row>
    <row r="294" ht="15.75" customHeight="1">
      <c r="D294" s="141"/>
    </row>
    <row r="295" ht="15.75" customHeight="1">
      <c r="D295" s="141"/>
    </row>
    <row r="296" ht="15.75" customHeight="1">
      <c r="D296" s="141"/>
    </row>
    <row r="297" ht="15.75" customHeight="1">
      <c r="D297" s="141"/>
    </row>
    <row r="298" ht="15.75" customHeight="1">
      <c r="D298" s="141"/>
    </row>
    <row r="299" ht="15.75" customHeight="1">
      <c r="D299" s="141"/>
    </row>
    <row r="300" ht="15.75" customHeight="1">
      <c r="D300" s="141"/>
    </row>
    <row r="301" ht="15.75" customHeight="1">
      <c r="D301" s="141"/>
    </row>
    <row r="302" ht="15.75" customHeight="1">
      <c r="D302" s="141"/>
    </row>
    <row r="303" ht="15.75" customHeight="1">
      <c r="D303" s="141"/>
    </row>
    <row r="304" ht="15.75" customHeight="1">
      <c r="D304" s="141"/>
    </row>
    <row r="305" ht="15.75" customHeight="1">
      <c r="D305" s="141"/>
    </row>
    <row r="306" ht="15.75" customHeight="1">
      <c r="D306" s="141"/>
    </row>
    <row r="307" ht="15.75" customHeight="1">
      <c r="D307" s="141"/>
    </row>
    <row r="308" ht="15.75" customHeight="1">
      <c r="D308" s="141"/>
    </row>
    <row r="309" ht="15.75" customHeight="1">
      <c r="D309" s="141"/>
    </row>
    <row r="310" ht="15.75" customHeight="1">
      <c r="D310" s="141"/>
    </row>
    <row r="311" ht="15.75" customHeight="1">
      <c r="D311" s="141"/>
    </row>
    <row r="312" ht="15.75" customHeight="1">
      <c r="D312" s="141"/>
    </row>
    <row r="313" ht="15.75" customHeight="1">
      <c r="D313" s="141"/>
    </row>
    <row r="314" ht="15.75" customHeight="1">
      <c r="D314" s="141"/>
    </row>
    <row r="315" ht="15.75" customHeight="1">
      <c r="D315" s="141"/>
    </row>
    <row r="316" ht="15.75" customHeight="1">
      <c r="D316" s="141"/>
    </row>
    <row r="317" ht="15.75" customHeight="1">
      <c r="D317" s="141"/>
    </row>
    <row r="318" ht="15.75" customHeight="1">
      <c r="D318" s="141"/>
    </row>
    <row r="319" ht="15.75" customHeight="1">
      <c r="D319" s="141"/>
    </row>
    <row r="320" ht="15.75" customHeight="1">
      <c r="D320" s="141"/>
    </row>
    <row r="321" ht="15.75" customHeight="1">
      <c r="D321" s="141"/>
    </row>
    <row r="322" ht="15.75" customHeight="1">
      <c r="D322" s="141"/>
    </row>
    <row r="323" ht="15.75" customHeight="1">
      <c r="D323" s="141"/>
    </row>
    <row r="324" ht="15.75" customHeight="1">
      <c r="D324" s="141"/>
    </row>
    <row r="325" ht="15.75" customHeight="1">
      <c r="D325" s="141"/>
    </row>
    <row r="326" ht="15.75" customHeight="1">
      <c r="D326" s="141"/>
    </row>
    <row r="327" ht="15.75" customHeight="1">
      <c r="D327" s="141"/>
    </row>
    <row r="328" ht="15.75" customHeight="1">
      <c r="D328" s="141"/>
    </row>
    <row r="329" ht="15.75" customHeight="1">
      <c r="D329" s="141"/>
    </row>
    <row r="330" ht="15.75" customHeight="1">
      <c r="D330" s="141"/>
    </row>
    <row r="331" ht="15.75" customHeight="1">
      <c r="D331" s="141"/>
    </row>
    <row r="332" ht="15.75" customHeight="1">
      <c r="D332" s="141"/>
    </row>
    <row r="333" ht="15.75" customHeight="1">
      <c r="D333" s="141"/>
    </row>
    <row r="334" ht="15.75" customHeight="1">
      <c r="D334" s="141"/>
    </row>
    <row r="335" ht="15.75" customHeight="1">
      <c r="D335" s="141"/>
    </row>
    <row r="336" ht="15.75" customHeight="1">
      <c r="D336" s="141"/>
    </row>
    <row r="337" ht="15.75" customHeight="1">
      <c r="D337" s="141"/>
    </row>
    <row r="338" ht="15.75" customHeight="1">
      <c r="D338" s="141"/>
    </row>
    <row r="339" ht="15.75" customHeight="1">
      <c r="D339" s="141"/>
    </row>
    <row r="340" ht="15.75" customHeight="1">
      <c r="D340" s="141"/>
    </row>
    <row r="341" ht="15.75" customHeight="1">
      <c r="D341" s="141"/>
    </row>
    <row r="342" ht="15.75" customHeight="1">
      <c r="D342" s="141"/>
    </row>
    <row r="343" ht="15.75" customHeight="1">
      <c r="D343" s="141"/>
    </row>
    <row r="344" ht="15.75" customHeight="1">
      <c r="D344" s="141"/>
    </row>
    <row r="345" ht="15.75" customHeight="1">
      <c r="D345" s="141"/>
    </row>
    <row r="346" ht="15.75" customHeight="1">
      <c r="D346" s="141"/>
    </row>
    <row r="347" ht="15.75" customHeight="1">
      <c r="D347" s="141"/>
    </row>
    <row r="348" ht="15.75" customHeight="1">
      <c r="D348" s="141"/>
    </row>
    <row r="349" ht="15.75" customHeight="1">
      <c r="D349" s="141"/>
    </row>
    <row r="350" ht="15.75" customHeight="1">
      <c r="D350" s="141"/>
    </row>
    <row r="351" ht="15.75" customHeight="1">
      <c r="D351" s="141"/>
    </row>
    <row r="352" ht="15.75" customHeight="1">
      <c r="D352" s="141"/>
    </row>
    <row r="353" ht="15.75" customHeight="1">
      <c r="D353" s="141"/>
    </row>
    <row r="354" ht="15.75" customHeight="1">
      <c r="D354" s="141"/>
    </row>
    <row r="355" ht="15.75" customHeight="1">
      <c r="D355" s="141"/>
    </row>
    <row r="356" ht="15.75" customHeight="1">
      <c r="D356" s="141"/>
    </row>
    <row r="357" ht="15.75" customHeight="1">
      <c r="D357" s="141"/>
    </row>
    <row r="358" ht="15.75" customHeight="1">
      <c r="D358" s="141"/>
    </row>
    <row r="359" ht="15.75" customHeight="1">
      <c r="D359" s="141"/>
    </row>
    <row r="360" ht="15.75" customHeight="1">
      <c r="D360" s="141"/>
    </row>
    <row r="361" ht="15.75" customHeight="1">
      <c r="D361" s="141"/>
    </row>
    <row r="362" ht="15.75" customHeight="1">
      <c r="D362" s="141"/>
    </row>
    <row r="363" ht="15.75" customHeight="1">
      <c r="D363" s="141"/>
    </row>
    <row r="364" ht="15.75" customHeight="1">
      <c r="D364" s="141"/>
    </row>
    <row r="365" ht="15.75" customHeight="1">
      <c r="D365" s="141"/>
    </row>
    <row r="366" ht="15.75" customHeight="1">
      <c r="D366" s="141"/>
    </row>
    <row r="367" ht="15.75" customHeight="1">
      <c r="D367" s="141"/>
    </row>
    <row r="368" ht="15.75" customHeight="1">
      <c r="D368" s="141"/>
    </row>
    <row r="369" ht="15.75" customHeight="1">
      <c r="D369" s="141"/>
    </row>
    <row r="370" ht="15.75" customHeight="1">
      <c r="D370" s="141"/>
    </row>
    <row r="371" ht="15.75" customHeight="1">
      <c r="D371" s="141"/>
    </row>
    <row r="372" ht="15.75" customHeight="1">
      <c r="D372" s="141"/>
    </row>
    <row r="373" ht="15.75" customHeight="1">
      <c r="D373" s="141"/>
    </row>
    <row r="374" ht="15.75" customHeight="1">
      <c r="D374" s="141"/>
    </row>
    <row r="375" ht="15.75" customHeight="1">
      <c r="D375" s="141"/>
    </row>
    <row r="376" ht="15.75" customHeight="1">
      <c r="D376" s="141"/>
    </row>
    <row r="377" ht="15.75" customHeight="1">
      <c r="D377" s="141"/>
    </row>
    <row r="378" ht="15.75" customHeight="1">
      <c r="D378" s="141"/>
    </row>
    <row r="379" ht="15.75" customHeight="1">
      <c r="D379" s="141"/>
    </row>
    <row r="380" ht="15.75" customHeight="1">
      <c r="D380" s="141"/>
    </row>
    <row r="381" ht="15.75" customHeight="1">
      <c r="D381" s="141"/>
    </row>
    <row r="382" ht="15.75" customHeight="1">
      <c r="D382" s="141"/>
    </row>
    <row r="383" ht="15.75" customHeight="1">
      <c r="D383" s="141"/>
    </row>
    <row r="384" ht="15.75" customHeight="1">
      <c r="D384" s="141"/>
    </row>
    <row r="385" ht="15.75" customHeight="1">
      <c r="D385" s="141"/>
    </row>
    <row r="386" ht="15.75" customHeight="1">
      <c r="D386" s="141"/>
    </row>
    <row r="387" ht="15.75" customHeight="1">
      <c r="D387" s="141"/>
    </row>
    <row r="388" ht="15.75" customHeight="1">
      <c r="D388" s="141"/>
    </row>
    <row r="389" ht="15.75" customHeight="1">
      <c r="D389" s="141"/>
    </row>
    <row r="390" ht="15.75" customHeight="1">
      <c r="D390" s="141"/>
    </row>
    <row r="391" ht="15.75" customHeight="1">
      <c r="D391" s="141"/>
    </row>
    <row r="392" ht="15.75" customHeight="1">
      <c r="D392" s="141"/>
    </row>
    <row r="393" ht="15.75" customHeight="1">
      <c r="D393" s="141"/>
    </row>
    <row r="394" ht="15.75" customHeight="1">
      <c r="D394" s="141"/>
    </row>
    <row r="395" ht="15.75" customHeight="1">
      <c r="D395" s="141"/>
    </row>
    <row r="396" ht="15.75" customHeight="1">
      <c r="D396" s="141"/>
    </row>
    <row r="397" ht="15.75" customHeight="1">
      <c r="D397" s="141"/>
    </row>
    <row r="398" ht="15.75" customHeight="1">
      <c r="D398" s="141"/>
    </row>
    <row r="399" ht="15.75" customHeight="1">
      <c r="D399" s="141"/>
    </row>
    <row r="400" ht="15.75" customHeight="1">
      <c r="D400" s="141"/>
    </row>
    <row r="401" ht="15.75" customHeight="1">
      <c r="D401" s="141"/>
    </row>
    <row r="402" ht="15.75" customHeight="1">
      <c r="D402" s="141"/>
    </row>
    <row r="403" ht="15.75" customHeight="1">
      <c r="D403" s="141"/>
    </row>
    <row r="404" ht="15.75" customHeight="1">
      <c r="D404" s="141"/>
    </row>
    <row r="405" ht="15.75" customHeight="1">
      <c r="D405" s="141"/>
    </row>
    <row r="406" ht="15.75" customHeight="1">
      <c r="D406" s="141"/>
    </row>
    <row r="407" ht="15.75" customHeight="1">
      <c r="D407" s="141"/>
    </row>
    <row r="408" ht="15.75" customHeight="1">
      <c r="D408" s="141"/>
    </row>
    <row r="409" ht="15.75" customHeight="1">
      <c r="D409" s="141"/>
    </row>
    <row r="410" ht="15.75" customHeight="1">
      <c r="D410" s="141"/>
    </row>
    <row r="411" ht="15.75" customHeight="1">
      <c r="D411" s="141"/>
    </row>
    <row r="412" ht="15.75" customHeight="1">
      <c r="D412" s="141"/>
    </row>
    <row r="413" ht="15.75" customHeight="1">
      <c r="D413" s="141"/>
    </row>
    <row r="414" ht="15.75" customHeight="1">
      <c r="D414" s="141"/>
    </row>
    <row r="415" ht="15.75" customHeight="1">
      <c r="D415" s="141"/>
    </row>
    <row r="416" ht="15.75" customHeight="1">
      <c r="D416" s="141"/>
    </row>
    <row r="417" ht="15.75" customHeight="1">
      <c r="D417" s="141"/>
    </row>
    <row r="418" ht="15.75" customHeight="1">
      <c r="D418" s="141"/>
    </row>
    <row r="419" ht="15.75" customHeight="1">
      <c r="D419" s="141"/>
    </row>
    <row r="420" ht="15.75" customHeight="1">
      <c r="D420" s="141"/>
    </row>
    <row r="421" ht="15.75" customHeight="1">
      <c r="D421" s="141"/>
    </row>
    <row r="422" ht="15.75" customHeight="1">
      <c r="D422" s="141"/>
    </row>
    <row r="423" ht="15.75" customHeight="1">
      <c r="D423" s="141"/>
    </row>
    <row r="424" ht="15.75" customHeight="1">
      <c r="D424" s="141"/>
    </row>
    <row r="425" ht="15.75" customHeight="1">
      <c r="D425" s="141"/>
    </row>
    <row r="426" ht="15.75" customHeight="1">
      <c r="D426" s="141"/>
    </row>
    <row r="427" ht="15.75" customHeight="1">
      <c r="D427" s="141"/>
    </row>
    <row r="428" ht="15.75" customHeight="1">
      <c r="D428" s="141"/>
    </row>
    <row r="429" ht="15.75" customHeight="1">
      <c r="D429" s="141"/>
    </row>
    <row r="430" ht="15.75" customHeight="1">
      <c r="D430" s="141"/>
    </row>
    <row r="431" ht="15.75" customHeight="1">
      <c r="D431" s="141"/>
    </row>
    <row r="432" ht="15.75" customHeight="1">
      <c r="D432" s="141"/>
    </row>
    <row r="433" ht="15.75" customHeight="1">
      <c r="D433" s="141"/>
    </row>
    <row r="434" ht="15.75" customHeight="1">
      <c r="D434" s="141"/>
    </row>
    <row r="435" ht="15.75" customHeight="1">
      <c r="D435" s="141"/>
    </row>
    <row r="436" ht="15.75" customHeight="1">
      <c r="D436" s="141"/>
    </row>
    <row r="437" ht="15.75" customHeight="1">
      <c r="D437" s="141"/>
    </row>
    <row r="438" ht="15.75" customHeight="1">
      <c r="D438" s="141"/>
    </row>
    <row r="439" ht="15.75" customHeight="1">
      <c r="D439" s="141"/>
    </row>
    <row r="440" ht="15.75" customHeight="1">
      <c r="D440" s="141"/>
    </row>
    <row r="441" ht="15.75" customHeight="1">
      <c r="D441" s="141"/>
    </row>
    <row r="442" ht="15.75" customHeight="1">
      <c r="D442" s="141"/>
    </row>
    <row r="443" ht="15.75" customHeight="1">
      <c r="D443" s="141"/>
    </row>
    <row r="444" ht="15.75" customHeight="1">
      <c r="D444" s="141"/>
    </row>
    <row r="445" ht="15.75" customHeight="1">
      <c r="D445" s="141"/>
    </row>
    <row r="446" ht="15.75" customHeight="1">
      <c r="D446" s="141"/>
    </row>
    <row r="447" ht="15.75" customHeight="1">
      <c r="D447" s="141"/>
    </row>
    <row r="448" ht="15.75" customHeight="1">
      <c r="D448" s="141"/>
    </row>
    <row r="449" ht="15.75" customHeight="1">
      <c r="D449" s="141"/>
    </row>
    <row r="450" ht="15.75" customHeight="1">
      <c r="D450" s="141"/>
    </row>
    <row r="451" ht="15.75" customHeight="1">
      <c r="D451" s="141"/>
    </row>
    <row r="452" ht="15.75" customHeight="1">
      <c r="D452" s="141"/>
    </row>
    <row r="453" ht="15.75" customHeight="1">
      <c r="D453" s="141"/>
    </row>
    <row r="454" ht="15.75" customHeight="1">
      <c r="D454" s="141"/>
    </row>
    <row r="455" ht="15.75" customHeight="1">
      <c r="D455" s="141"/>
    </row>
    <row r="456" ht="15.75" customHeight="1">
      <c r="D456" s="141"/>
    </row>
    <row r="457" ht="15.75" customHeight="1">
      <c r="D457" s="141"/>
    </row>
    <row r="458" ht="15.75" customHeight="1">
      <c r="D458" s="141"/>
    </row>
    <row r="459" ht="15.75" customHeight="1">
      <c r="D459" s="141"/>
    </row>
    <row r="460" ht="15.75" customHeight="1">
      <c r="D460" s="141"/>
    </row>
    <row r="461" ht="15.75" customHeight="1">
      <c r="D461" s="141"/>
    </row>
    <row r="462" ht="15.75" customHeight="1">
      <c r="D462" s="141"/>
    </row>
    <row r="463" ht="15.75" customHeight="1">
      <c r="D463" s="141"/>
    </row>
    <row r="464" ht="15.75" customHeight="1">
      <c r="D464" s="141"/>
    </row>
    <row r="465" ht="15.75" customHeight="1">
      <c r="D465" s="141"/>
    </row>
    <row r="466" ht="15.75" customHeight="1">
      <c r="D466" s="141"/>
    </row>
    <row r="467" ht="15.75" customHeight="1">
      <c r="D467" s="141"/>
    </row>
    <row r="468" ht="15.75" customHeight="1">
      <c r="D468" s="141"/>
    </row>
    <row r="469" ht="15.75" customHeight="1">
      <c r="D469" s="141"/>
    </row>
    <row r="470" ht="15.75" customHeight="1">
      <c r="D470" s="141"/>
    </row>
    <row r="471" ht="15.75" customHeight="1">
      <c r="D471" s="141"/>
    </row>
    <row r="472" ht="15.75" customHeight="1">
      <c r="D472" s="141"/>
    </row>
    <row r="473" ht="15.75" customHeight="1">
      <c r="D473" s="141"/>
    </row>
    <row r="474" ht="15.75" customHeight="1">
      <c r="D474" s="141"/>
    </row>
    <row r="475" ht="15.75" customHeight="1">
      <c r="D475" s="141"/>
    </row>
    <row r="476" ht="15.75" customHeight="1">
      <c r="D476" s="141"/>
    </row>
    <row r="477" ht="15.75" customHeight="1">
      <c r="D477" s="141"/>
    </row>
    <row r="478" ht="15.75" customHeight="1">
      <c r="D478" s="141"/>
    </row>
    <row r="479" ht="15.75" customHeight="1">
      <c r="D479" s="141"/>
    </row>
    <row r="480" ht="15.75" customHeight="1">
      <c r="D480" s="141"/>
    </row>
    <row r="481" ht="15.75" customHeight="1">
      <c r="D481" s="141"/>
    </row>
    <row r="482" ht="15.75" customHeight="1">
      <c r="D482" s="141"/>
    </row>
    <row r="483" ht="15.75" customHeight="1">
      <c r="D483" s="141"/>
    </row>
    <row r="484" ht="15.75" customHeight="1">
      <c r="D484" s="141"/>
    </row>
    <row r="485" ht="15.75" customHeight="1">
      <c r="D485" s="141"/>
    </row>
    <row r="486" ht="15.75" customHeight="1">
      <c r="D486" s="141"/>
    </row>
    <row r="487" ht="15.75" customHeight="1">
      <c r="D487" s="141"/>
    </row>
    <row r="488" ht="15.75" customHeight="1">
      <c r="D488" s="141"/>
    </row>
    <row r="489" ht="15.75" customHeight="1">
      <c r="D489" s="141"/>
    </row>
    <row r="490" ht="15.75" customHeight="1">
      <c r="D490" s="141"/>
    </row>
    <row r="491" ht="15.75" customHeight="1">
      <c r="D491" s="141"/>
    </row>
    <row r="492" ht="15.75" customHeight="1">
      <c r="D492" s="141"/>
    </row>
    <row r="493" ht="15.75" customHeight="1">
      <c r="D493" s="141"/>
    </row>
    <row r="494" ht="15.75" customHeight="1">
      <c r="D494" s="141"/>
    </row>
    <row r="495" ht="15.75" customHeight="1">
      <c r="D495" s="141"/>
    </row>
    <row r="496" ht="15.75" customHeight="1">
      <c r="D496" s="141"/>
    </row>
    <row r="497" ht="15.75" customHeight="1">
      <c r="D497" s="141"/>
    </row>
    <row r="498" ht="15.75" customHeight="1">
      <c r="D498" s="141"/>
    </row>
    <row r="499" ht="15.75" customHeight="1">
      <c r="D499" s="141"/>
    </row>
    <row r="500" ht="15.75" customHeight="1">
      <c r="D500" s="141"/>
    </row>
    <row r="501" ht="15.75" customHeight="1">
      <c r="D501" s="141"/>
    </row>
    <row r="502" ht="15.75" customHeight="1">
      <c r="D502" s="141"/>
    </row>
    <row r="503" ht="15.75" customHeight="1">
      <c r="D503" s="141"/>
    </row>
    <row r="504" ht="15.75" customHeight="1">
      <c r="D504" s="141"/>
    </row>
    <row r="505" ht="15.75" customHeight="1">
      <c r="D505" s="141"/>
    </row>
    <row r="506" ht="15.75" customHeight="1">
      <c r="D506" s="141"/>
    </row>
    <row r="507" ht="15.75" customHeight="1">
      <c r="D507" s="141"/>
    </row>
    <row r="508" ht="15.75" customHeight="1">
      <c r="D508" s="141"/>
    </row>
    <row r="509" ht="15.75" customHeight="1">
      <c r="D509" s="141"/>
    </row>
    <row r="510" ht="15.75" customHeight="1">
      <c r="D510" s="141"/>
    </row>
    <row r="511" ht="15.75" customHeight="1">
      <c r="D511" s="141"/>
    </row>
    <row r="512" ht="15.75" customHeight="1">
      <c r="D512" s="141"/>
    </row>
    <row r="513" ht="15.75" customHeight="1">
      <c r="D513" s="141"/>
    </row>
    <row r="514" ht="15.75" customHeight="1">
      <c r="D514" s="141"/>
    </row>
    <row r="515" ht="15.75" customHeight="1">
      <c r="D515" s="141"/>
    </row>
    <row r="516" ht="15.75" customHeight="1">
      <c r="D516" s="141"/>
    </row>
    <row r="517" ht="15.75" customHeight="1">
      <c r="D517" s="141"/>
    </row>
    <row r="518" ht="15.75" customHeight="1">
      <c r="D518" s="141"/>
    </row>
    <row r="519" ht="15.75" customHeight="1">
      <c r="D519" s="141"/>
    </row>
    <row r="520" ht="15.75" customHeight="1">
      <c r="D520" s="141"/>
    </row>
    <row r="521" ht="15.75" customHeight="1">
      <c r="D521" s="141"/>
    </row>
    <row r="522" ht="15.75" customHeight="1">
      <c r="D522" s="141"/>
    </row>
    <row r="523" ht="15.75" customHeight="1">
      <c r="D523" s="141"/>
    </row>
    <row r="524" ht="15.75" customHeight="1">
      <c r="D524" s="141"/>
    </row>
    <row r="525" ht="15.75" customHeight="1">
      <c r="D525" s="141"/>
    </row>
    <row r="526" ht="15.75" customHeight="1">
      <c r="D526" s="141"/>
    </row>
    <row r="527" ht="15.75" customHeight="1">
      <c r="D527" s="141"/>
    </row>
    <row r="528" ht="15.75" customHeight="1">
      <c r="D528" s="141"/>
    </row>
    <row r="529" ht="15.75" customHeight="1">
      <c r="D529" s="141"/>
    </row>
    <row r="530" ht="15.75" customHeight="1">
      <c r="D530" s="141"/>
    </row>
    <row r="531" ht="15.75" customHeight="1">
      <c r="D531" s="141"/>
    </row>
    <row r="532" ht="15.75" customHeight="1">
      <c r="D532" s="141"/>
    </row>
    <row r="533" ht="15.75" customHeight="1">
      <c r="D533" s="141"/>
    </row>
    <row r="534" ht="15.75" customHeight="1">
      <c r="D534" s="141"/>
    </row>
    <row r="535" ht="15.75" customHeight="1">
      <c r="D535" s="141"/>
    </row>
    <row r="536" ht="15.75" customHeight="1">
      <c r="D536" s="141"/>
    </row>
    <row r="537" ht="15.75" customHeight="1">
      <c r="D537" s="141"/>
    </row>
    <row r="538" ht="15.75" customHeight="1">
      <c r="D538" s="141"/>
    </row>
    <row r="539" ht="15.75" customHeight="1">
      <c r="D539" s="141"/>
    </row>
    <row r="540" ht="15.75" customHeight="1">
      <c r="D540" s="141"/>
    </row>
    <row r="541" ht="15.75" customHeight="1">
      <c r="D541" s="141"/>
    </row>
    <row r="542" ht="15.75" customHeight="1">
      <c r="D542" s="141"/>
    </row>
    <row r="543" ht="15.75" customHeight="1">
      <c r="D543" s="141"/>
    </row>
    <row r="544" ht="15.75" customHeight="1">
      <c r="D544" s="141"/>
    </row>
    <row r="545" ht="15.75" customHeight="1">
      <c r="D545" s="141"/>
    </row>
    <row r="546" ht="15.75" customHeight="1">
      <c r="D546" s="141"/>
    </row>
    <row r="547" ht="15.75" customHeight="1">
      <c r="D547" s="141"/>
    </row>
    <row r="548" ht="15.75" customHeight="1">
      <c r="D548" s="141"/>
    </row>
    <row r="549" ht="15.75" customHeight="1">
      <c r="D549" s="141"/>
    </row>
    <row r="550" ht="15.75" customHeight="1">
      <c r="D550" s="141"/>
    </row>
    <row r="551" ht="15.75" customHeight="1">
      <c r="D551" s="141"/>
    </row>
    <row r="552" ht="15.75" customHeight="1">
      <c r="D552" s="141"/>
    </row>
    <row r="553" ht="15.75" customHeight="1">
      <c r="D553" s="141"/>
    </row>
    <row r="554" ht="15.75" customHeight="1">
      <c r="D554" s="141"/>
    </row>
    <row r="555" ht="15.75" customHeight="1">
      <c r="D555" s="141"/>
    </row>
    <row r="556" ht="15.75" customHeight="1">
      <c r="D556" s="141"/>
    </row>
    <row r="557" ht="15.75" customHeight="1">
      <c r="D557" s="141"/>
    </row>
    <row r="558" ht="15.75" customHeight="1">
      <c r="D558" s="141"/>
    </row>
    <row r="559" ht="15.75" customHeight="1">
      <c r="D559" s="141"/>
    </row>
    <row r="560" ht="15.75" customHeight="1">
      <c r="D560" s="141"/>
    </row>
    <row r="561" ht="15.75" customHeight="1">
      <c r="D561" s="141"/>
    </row>
    <row r="562" ht="15.75" customHeight="1">
      <c r="D562" s="141"/>
    </row>
    <row r="563" ht="15.75" customHeight="1">
      <c r="D563" s="141"/>
    </row>
    <row r="564" ht="15.75" customHeight="1">
      <c r="D564" s="141"/>
    </row>
    <row r="565" ht="15.75" customHeight="1">
      <c r="D565" s="141"/>
    </row>
    <row r="566" ht="15.75" customHeight="1">
      <c r="D566" s="141"/>
    </row>
    <row r="567" ht="15.75" customHeight="1">
      <c r="D567" s="141"/>
    </row>
    <row r="568" ht="15.75" customHeight="1">
      <c r="D568" s="141"/>
    </row>
    <row r="569" ht="15.75" customHeight="1">
      <c r="D569" s="141"/>
    </row>
    <row r="570" ht="15.75" customHeight="1">
      <c r="D570" s="141"/>
    </row>
    <row r="571" ht="15.75" customHeight="1">
      <c r="D571" s="141"/>
    </row>
    <row r="572" ht="15.75" customHeight="1">
      <c r="D572" s="141"/>
    </row>
    <row r="573" ht="15.75" customHeight="1">
      <c r="D573" s="141"/>
    </row>
    <row r="574" ht="15.75" customHeight="1">
      <c r="D574" s="141"/>
    </row>
    <row r="575" ht="15.75" customHeight="1">
      <c r="D575" s="141"/>
    </row>
    <row r="576" ht="15.75" customHeight="1">
      <c r="D576" s="141"/>
    </row>
    <row r="577" ht="15.75" customHeight="1">
      <c r="D577" s="141"/>
    </row>
    <row r="578" ht="15.75" customHeight="1">
      <c r="D578" s="141"/>
    </row>
    <row r="579" ht="15.75" customHeight="1">
      <c r="D579" s="141"/>
    </row>
    <row r="580" ht="15.75" customHeight="1">
      <c r="D580" s="141"/>
    </row>
    <row r="581" ht="15.75" customHeight="1">
      <c r="D581" s="141"/>
    </row>
    <row r="582" ht="15.75" customHeight="1">
      <c r="D582" s="141"/>
    </row>
    <row r="583" ht="15.75" customHeight="1">
      <c r="D583" s="141"/>
    </row>
    <row r="584" ht="15.75" customHeight="1">
      <c r="D584" s="141"/>
    </row>
    <row r="585" ht="15.75" customHeight="1">
      <c r="D585" s="141"/>
    </row>
    <row r="586" ht="15.75" customHeight="1">
      <c r="D586" s="141"/>
    </row>
    <row r="587" ht="15.75" customHeight="1">
      <c r="D587" s="141"/>
    </row>
    <row r="588" ht="15.75" customHeight="1">
      <c r="D588" s="141"/>
    </row>
    <row r="589" ht="15.75" customHeight="1">
      <c r="D589" s="141"/>
    </row>
    <row r="590" ht="15.75" customHeight="1">
      <c r="D590" s="141"/>
    </row>
    <row r="591" ht="15.75" customHeight="1">
      <c r="D591" s="141"/>
    </row>
    <row r="592" ht="15.75" customHeight="1">
      <c r="D592" s="141"/>
    </row>
    <row r="593" ht="15.75" customHeight="1">
      <c r="D593" s="141"/>
    </row>
    <row r="594" ht="15.75" customHeight="1">
      <c r="D594" s="141"/>
    </row>
    <row r="595" ht="15.75" customHeight="1">
      <c r="D595" s="141"/>
    </row>
    <row r="596" ht="15.75" customHeight="1">
      <c r="D596" s="141"/>
    </row>
    <row r="597" ht="15.75" customHeight="1">
      <c r="D597" s="141"/>
    </row>
    <row r="598" ht="15.75" customHeight="1">
      <c r="D598" s="141"/>
    </row>
    <row r="599" ht="15.75" customHeight="1">
      <c r="D599" s="141"/>
    </row>
    <row r="600" ht="15.75" customHeight="1">
      <c r="D600" s="141"/>
    </row>
    <row r="601" ht="15.75" customHeight="1">
      <c r="D601" s="141"/>
    </row>
    <row r="602" ht="15.75" customHeight="1">
      <c r="D602" s="141"/>
    </row>
    <row r="603" ht="15.75" customHeight="1">
      <c r="D603" s="141"/>
    </row>
    <row r="604" ht="15.75" customHeight="1">
      <c r="D604" s="141"/>
    </row>
    <row r="605" ht="15.75" customHeight="1">
      <c r="D605" s="141"/>
    </row>
    <row r="606" ht="15.75" customHeight="1">
      <c r="D606" s="141"/>
    </row>
    <row r="607" ht="15.75" customHeight="1">
      <c r="D607" s="141"/>
    </row>
    <row r="608" ht="15.75" customHeight="1">
      <c r="D608" s="141"/>
    </row>
    <row r="609" ht="15.75" customHeight="1">
      <c r="D609" s="141"/>
    </row>
    <row r="610" ht="15.75" customHeight="1">
      <c r="D610" s="141"/>
    </row>
    <row r="611" ht="15.75" customHeight="1">
      <c r="D611" s="141"/>
    </row>
    <row r="612" ht="15.75" customHeight="1">
      <c r="D612" s="141"/>
    </row>
    <row r="613" ht="15.75" customHeight="1">
      <c r="D613" s="141"/>
    </row>
    <row r="614" ht="15.75" customHeight="1">
      <c r="D614" s="141"/>
    </row>
    <row r="615" ht="15.75" customHeight="1">
      <c r="D615" s="141"/>
    </row>
    <row r="616" ht="15.75" customHeight="1">
      <c r="D616" s="141"/>
    </row>
    <row r="617" ht="15.75" customHeight="1">
      <c r="D617" s="141"/>
    </row>
    <row r="618" ht="15.75" customHeight="1">
      <c r="D618" s="141"/>
    </row>
    <row r="619" ht="15.75" customHeight="1">
      <c r="D619" s="141"/>
    </row>
    <row r="620" ht="15.75" customHeight="1">
      <c r="D620" s="141"/>
    </row>
    <row r="621" ht="15.75" customHeight="1">
      <c r="D621" s="141"/>
    </row>
    <row r="622" ht="15.75" customHeight="1">
      <c r="D622" s="141"/>
    </row>
    <row r="623" ht="15.75" customHeight="1">
      <c r="D623" s="141"/>
    </row>
    <row r="624" ht="15.75" customHeight="1">
      <c r="D624" s="141"/>
    </row>
    <row r="625" ht="15.75" customHeight="1">
      <c r="D625" s="141"/>
    </row>
    <row r="626" ht="15.75" customHeight="1">
      <c r="D626" s="141"/>
    </row>
    <row r="627" ht="15.75" customHeight="1">
      <c r="D627" s="141"/>
    </row>
    <row r="628" ht="15.75" customHeight="1">
      <c r="D628" s="141"/>
    </row>
    <row r="629" ht="15.75" customHeight="1">
      <c r="D629" s="141"/>
    </row>
    <row r="630" ht="15.75" customHeight="1">
      <c r="D630" s="141"/>
    </row>
    <row r="631" ht="15.75" customHeight="1">
      <c r="D631" s="141"/>
    </row>
    <row r="632" ht="15.75" customHeight="1">
      <c r="D632" s="141"/>
    </row>
    <row r="633" ht="15.75" customHeight="1">
      <c r="D633" s="141"/>
    </row>
    <row r="634" ht="15.75" customHeight="1">
      <c r="D634" s="141"/>
    </row>
    <row r="635" ht="15.75" customHeight="1">
      <c r="D635" s="141"/>
    </row>
    <row r="636" ht="15.75" customHeight="1">
      <c r="D636" s="141"/>
    </row>
    <row r="637" ht="15.75" customHeight="1">
      <c r="D637" s="141"/>
    </row>
    <row r="638" ht="15.75" customHeight="1">
      <c r="D638" s="141"/>
    </row>
    <row r="639" ht="15.75" customHeight="1">
      <c r="D639" s="141"/>
    </row>
    <row r="640" ht="15.75" customHeight="1">
      <c r="D640" s="141"/>
    </row>
    <row r="641" ht="15.75" customHeight="1">
      <c r="D641" s="141"/>
    </row>
    <row r="642" ht="15.75" customHeight="1">
      <c r="D642" s="141"/>
    </row>
    <row r="643" ht="15.75" customHeight="1">
      <c r="D643" s="141"/>
    </row>
    <row r="644" ht="15.75" customHeight="1">
      <c r="D644" s="141"/>
    </row>
    <row r="645" ht="15.75" customHeight="1">
      <c r="D645" s="141"/>
    </row>
    <row r="646" ht="15.75" customHeight="1">
      <c r="D646" s="141"/>
    </row>
    <row r="647" ht="15.75" customHeight="1">
      <c r="D647" s="141"/>
    </row>
    <row r="648" ht="15.75" customHeight="1">
      <c r="D648" s="141"/>
    </row>
    <row r="649" ht="15.75" customHeight="1">
      <c r="D649" s="141"/>
    </row>
    <row r="650" ht="15.75" customHeight="1">
      <c r="D650" s="141"/>
    </row>
    <row r="651" ht="15.75" customHeight="1">
      <c r="D651" s="141"/>
    </row>
    <row r="652" ht="15.75" customHeight="1">
      <c r="D652" s="141"/>
    </row>
    <row r="653" ht="15.75" customHeight="1">
      <c r="D653" s="141"/>
    </row>
    <row r="654" ht="15.75" customHeight="1">
      <c r="D654" s="141"/>
    </row>
    <row r="655" ht="15.75" customHeight="1">
      <c r="D655" s="141"/>
    </row>
    <row r="656" ht="15.75" customHeight="1">
      <c r="D656" s="141"/>
    </row>
    <row r="657" ht="15.75" customHeight="1">
      <c r="D657" s="141"/>
    </row>
    <row r="658" ht="15.75" customHeight="1">
      <c r="D658" s="141"/>
    </row>
    <row r="659" ht="15.75" customHeight="1">
      <c r="D659" s="141"/>
    </row>
    <row r="660" ht="15.75" customHeight="1">
      <c r="D660" s="141"/>
    </row>
    <row r="661" ht="15.75" customHeight="1">
      <c r="D661" s="141"/>
    </row>
    <row r="662" ht="15.75" customHeight="1">
      <c r="D662" s="141"/>
    </row>
    <row r="663" ht="15.75" customHeight="1">
      <c r="D663" s="141"/>
    </row>
    <row r="664" ht="15.75" customHeight="1">
      <c r="D664" s="141"/>
    </row>
    <row r="665" ht="15.75" customHeight="1">
      <c r="D665" s="141"/>
    </row>
    <row r="666" ht="15.75" customHeight="1">
      <c r="D666" s="141"/>
    </row>
    <row r="667" ht="15.75" customHeight="1">
      <c r="D667" s="141"/>
    </row>
    <row r="668" ht="15.75" customHeight="1">
      <c r="D668" s="141"/>
    </row>
    <row r="669" ht="15.75" customHeight="1">
      <c r="D669" s="141"/>
    </row>
    <row r="670" ht="15.75" customHeight="1">
      <c r="D670" s="141"/>
    </row>
    <row r="671" ht="15.75" customHeight="1">
      <c r="D671" s="141"/>
    </row>
    <row r="672" ht="15.75" customHeight="1">
      <c r="D672" s="141"/>
    </row>
    <row r="673" ht="15.75" customHeight="1">
      <c r="D673" s="141"/>
    </row>
    <row r="674" ht="15.75" customHeight="1">
      <c r="D674" s="141"/>
    </row>
    <row r="675" ht="15.75" customHeight="1">
      <c r="D675" s="141"/>
    </row>
    <row r="676" ht="15.75" customHeight="1">
      <c r="D676" s="141"/>
    </row>
    <row r="677" ht="15.75" customHeight="1">
      <c r="D677" s="141"/>
    </row>
    <row r="678" ht="15.75" customHeight="1">
      <c r="D678" s="141"/>
    </row>
    <row r="679" ht="15.75" customHeight="1">
      <c r="D679" s="141"/>
    </row>
    <row r="680" ht="15.75" customHeight="1">
      <c r="D680" s="141"/>
    </row>
    <row r="681" ht="15.75" customHeight="1">
      <c r="D681" s="141"/>
    </row>
    <row r="682" ht="15.75" customHeight="1">
      <c r="D682" s="141"/>
    </row>
    <row r="683" ht="15.75" customHeight="1">
      <c r="D683" s="141"/>
    </row>
    <row r="684" ht="15.75" customHeight="1">
      <c r="D684" s="141"/>
    </row>
    <row r="685" ht="15.75" customHeight="1">
      <c r="D685" s="141"/>
    </row>
    <row r="686" ht="15.75" customHeight="1">
      <c r="D686" s="141"/>
    </row>
    <row r="687" ht="15.75" customHeight="1">
      <c r="D687" s="141"/>
    </row>
    <row r="688" ht="15.75" customHeight="1">
      <c r="D688" s="141"/>
    </row>
    <row r="689" ht="15.75" customHeight="1">
      <c r="D689" s="141"/>
    </row>
    <row r="690" ht="15.75" customHeight="1">
      <c r="D690" s="141"/>
    </row>
    <row r="691" ht="15.75" customHeight="1">
      <c r="D691" s="141"/>
    </row>
    <row r="692" ht="15.75" customHeight="1">
      <c r="D692" s="141"/>
    </row>
    <row r="693" ht="15.75" customHeight="1">
      <c r="D693" s="141"/>
    </row>
    <row r="694" ht="15.75" customHeight="1">
      <c r="D694" s="141"/>
    </row>
    <row r="695" ht="15.75" customHeight="1">
      <c r="D695" s="141"/>
    </row>
    <row r="696" ht="15.75" customHeight="1">
      <c r="D696" s="141"/>
    </row>
    <row r="697" ht="15.75" customHeight="1">
      <c r="D697" s="141"/>
    </row>
    <row r="698" ht="15.75" customHeight="1">
      <c r="D698" s="141"/>
    </row>
    <row r="699" ht="15.75" customHeight="1">
      <c r="D699" s="141"/>
    </row>
    <row r="700" ht="15.75" customHeight="1">
      <c r="D700" s="141"/>
    </row>
    <row r="701" ht="15.75" customHeight="1">
      <c r="D701" s="141"/>
    </row>
    <row r="702" ht="15.75" customHeight="1">
      <c r="D702" s="141"/>
    </row>
    <row r="703" ht="15.75" customHeight="1">
      <c r="D703" s="141"/>
    </row>
    <row r="704" ht="15.75" customHeight="1">
      <c r="D704" s="141"/>
    </row>
    <row r="705" ht="15.75" customHeight="1">
      <c r="D705" s="141"/>
    </row>
    <row r="706" ht="15.75" customHeight="1">
      <c r="D706" s="141"/>
    </row>
    <row r="707" ht="15.75" customHeight="1">
      <c r="D707" s="141"/>
    </row>
    <row r="708" ht="15.75" customHeight="1">
      <c r="D708" s="141"/>
    </row>
    <row r="709" ht="15.75" customHeight="1">
      <c r="D709" s="141"/>
    </row>
    <row r="710" ht="15.75" customHeight="1">
      <c r="D710" s="141"/>
    </row>
    <row r="711" ht="15.75" customHeight="1">
      <c r="D711" s="141"/>
    </row>
    <row r="712" ht="15.75" customHeight="1">
      <c r="D712" s="141"/>
    </row>
    <row r="713" ht="15.75" customHeight="1">
      <c r="D713" s="141"/>
    </row>
    <row r="714" ht="15.75" customHeight="1">
      <c r="D714" s="141"/>
    </row>
    <row r="715" ht="15.75" customHeight="1">
      <c r="D715" s="141"/>
    </row>
    <row r="716" ht="15.75" customHeight="1">
      <c r="D716" s="141"/>
    </row>
    <row r="717" ht="15.75" customHeight="1">
      <c r="D717" s="141"/>
    </row>
    <row r="718" ht="15.75" customHeight="1">
      <c r="D718" s="141"/>
    </row>
    <row r="719" ht="15.75" customHeight="1">
      <c r="D719" s="141"/>
    </row>
    <row r="720" ht="15.75" customHeight="1">
      <c r="D720" s="141"/>
    </row>
    <row r="721" ht="15.75" customHeight="1">
      <c r="D721" s="141"/>
    </row>
    <row r="722" ht="15.75" customHeight="1">
      <c r="D722" s="141"/>
    </row>
    <row r="723" ht="15.75" customHeight="1">
      <c r="D723" s="141"/>
    </row>
    <row r="724" ht="15.75" customHeight="1">
      <c r="D724" s="141"/>
    </row>
    <row r="725" ht="15.75" customHeight="1">
      <c r="D725" s="141"/>
    </row>
    <row r="726" ht="15.75" customHeight="1">
      <c r="D726" s="141"/>
    </row>
    <row r="727" ht="15.75" customHeight="1">
      <c r="D727" s="141"/>
    </row>
    <row r="728" ht="15.75" customHeight="1">
      <c r="D728" s="141"/>
    </row>
    <row r="729" ht="15.75" customHeight="1">
      <c r="D729" s="141"/>
    </row>
    <row r="730" ht="15.75" customHeight="1">
      <c r="D730" s="141"/>
    </row>
    <row r="731" ht="15.75" customHeight="1">
      <c r="D731" s="141"/>
    </row>
    <row r="732" ht="15.75" customHeight="1">
      <c r="D732" s="141"/>
    </row>
    <row r="733" ht="15.75" customHeight="1">
      <c r="D733" s="141"/>
    </row>
    <row r="734" ht="15.75" customHeight="1">
      <c r="D734" s="141"/>
    </row>
    <row r="735" ht="15.75" customHeight="1">
      <c r="D735" s="141"/>
    </row>
    <row r="736" ht="15.75" customHeight="1">
      <c r="D736" s="141"/>
    </row>
    <row r="737" ht="15.75" customHeight="1">
      <c r="D737" s="141"/>
    </row>
    <row r="738" ht="15.75" customHeight="1">
      <c r="D738" s="141"/>
    </row>
    <row r="739" ht="15.75" customHeight="1">
      <c r="D739" s="141"/>
    </row>
    <row r="740" ht="15.75" customHeight="1">
      <c r="D740" s="141"/>
    </row>
    <row r="741" ht="15.75" customHeight="1">
      <c r="D741" s="141"/>
    </row>
    <row r="742" ht="15.75" customHeight="1">
      <c r="D742" s="141"/>
    </row>
    <row r="743" ht="15.75" customHeight="1">
      <c r="D743" s="141"/>
    </row>
    <row r="744" ht="15.75" customHeight="1">
      <c r="D744" s="141"/>
    </row>
    <row r="745" ht="15.75" customHeight="1">
      <c r="D745" s="141"/>
    </row>
    <row r="746" ht="15.75" customHeight="1">
      <c r="D746" s="141"/>
    </row>
    <row r="747" ht="15.75" customHeight="1">
      <c r="D747" s="141"/>
    </row>
    <row r="748" ht="15.75" customHeight="1">
      <c r="D748" s="141"/>
    </row>
    <row r="749" ht="15.75" customHeight="1">
      <c r="D749" s="141"/>
    </row>
    <row r="750" ht="15.75" customHeight="1">
      <c r="D750" s="141"/>
    </row>
    <row r="751" ht="15.75" customHeight="1">
      <c r="D751" s="141"/>
    </row>
    <row r="752" ht="15.75" customHeight="1">
      <c r="D752" s="141"/>
    </row>
    <row r="753" ht="15.75" customHeight="1">
      <c r="D753" s="141"/>
    </row>
    <row r="754" ht="15.75" customHeight="1">
      <c r="D754" s="141"/>
    </row>
    <row r="755" ht="15.75" customHeight="1">
      <c r="D755" s="141"/>
    </row>
    <row r="756" ht="15.75" customHeight="1">
      <c r="D756" s="141"/>
    </row>
    <row r="757" ht="15.75" customHeight="1">
      <c r="D757" s="141"/>
    </row>
    <row r="758" ht="15.75" customHeight="1">
      <c r="D758" s="141"/>
    </row>
    <row r="759" ht="15.75" customHeight="1">
      <c r="D759" s="141"/>
    </row>
    <row r="760" ht="15.75" customHeight="1">
      <c r="D760" s="141"/>
    </row>
    <row r="761" ht="15.75" customHeight="1">
      <c r="D761" s="141"/>
    </row>
    <row r="762" ht="15.75" customHeight="1">
      <c r="D762" s="141"/>
    </row>
    <row r="763" ht="15.75" customHeight="1">
      <c r="D763" s="141"/>
    </row>
    <row r="764" ht="15.75" customHeight="1">
      <c r="D764" s="141"/>
    </row>
    <row r="765" ht="15.75" customHeight="1">
      <c r="D765" s="141"/>
    </row>
    <row r="766" ht="15.75" customHeight="1">
      <c r="D766" s="141"/>
    </row>
    <row r="767" ht="15.75" customHeight="1">
      <c r="D767" s="141"/>
    </row>
    <row r="768" ht="15.75" customHeight="1">
      <c r="D768" s="141"/>
    </row>
    <row r="769" ht="15.75" customHeight="1">
      <c r="D769" s="141"/>
    </row>
    <row r="770" ht="15.75" customHeight="1">
      <c r="D770" s="141"/>
    </row>
    <row r="771" ht="15.75" customHeight="1">
      <c r="D771" s="141"/>
    </row>
    <row r="772" ht="15.75" customHeight="1">
      <c r="D772" s="141"/>
    </row>
    <row r="773" ht="15.75" customHeight="1">
      <c r="D773" s="141"/>
    </row>
    <row r="774" ht="15.75" customHeight="1">
      <c r="D774" s="141"/>
    </row>
    <row r="775" ht="15.75" customHeight="1">
      <c r="D775" s="141"/>
    </row>
    <row r="776" ht="15.75" customHeight="1">
      <c r="D776" s="141"/>
    </row>
    <row r="777" ht="15.75" customHeight="1">
      <c r="D777" s="141"/>
    </row>
    <row r="778" ht="15.75" customHeight="1">
      <c r="D778" s="141"/>
    </row>
    <row r="779" ht="15.75" customHeight="1">
      <c r="D779" s="141"/>
    </row>
    <row r="780" ht="15.75" customHeight="1">
      <c r="D780" s="141"/>
    </row>
    <row r="781" ht="15.75" customHeight="1">
      <c r="D781" s="141"/>
    </row>
    <row r="782" ht="15.75" customHeight="1">
      <c r="D782" s="141"/>
    </row>
    <row r="783" ht="15.75" customHeight="1">
      <c r="D783" s="141"/>
    </row>
    <row r="784" ht="15.75" customHeight="1">
      <c r="D784" s="141"/>
    </row>
    <row r="785" ht="15.75" customHeight="1">
      <c r="D785" s="141"/>
    </row>
    <row r="786" ht="15.75" customHeight="1">
      <c r="D786" s="141"/>
    </row>
    <row r="787" ht="15.75" customHeight="1">
      <c r="D787" s="141"/>
    </row>
    <row r="788" ht="15.75" customHeight="1">
      <c r="D788" s="141"/>
    </row>
    <row r="789" ht="15.75" customHeight="1">
      <c r="D789" s="141"/>
    </row>
    <row r="790" ht="15.75" customHeight="1">
      <c r="D790" s="141"/>
    </row>
    <row r="791" ht="15.75" customHeight="1">
      <c r="D791" s="141"/>
    </row>
    <row r="792" ht="15.75" customHeight="1">
      <c r="D792" s="141"/>
    </row>
    <row r="793" ht="15.75" customHeight="1">
      <c r="D793" s="141"/>
    </row>
    <row r="794" ht="15.75" customHeight="1">
      <c r="D794" s="141"/>
    </row>
    <row r="795" ht="15.75" customHeight="1">
      <c r="D795" s="141"/>
    </row>
    <row r="796" ht="15.75" customHeight="1">
      <c r="D796" s="141"/>
    </row>
    <row r="797" ht="15.75" customHeight="1">
      <c r="D797" s="141"/>
    </row>
    <row r="798" ht="15.75" customHeight="1">
      <c r="D798" s="141"/>
    </row>
    <row r="799" ht="15.75" customHeight="1">
      <c r="D799" s="141"/>
    </row>
    <row r="800" ht="15.75" customHeight="1">
      <c r="D800" s="141"/>
    </row>
    <row r="801" ht="15.75" customHeight="1">
      <c r="D801" s="141"/>
    </row>
    <row r="802" ht="15.75" customHeight="1">
      <c r="D802" s="141"/>
    </row>
    <row r="803" ht="15.75" customHeight="1">
      <c r="D803" s="141"/>
    </row>
    <row r="804" ht="15.75" customHeight="1">
      <c r="D804" s="141"/>
    </row>
    <row r="805" ht="15.75" customHeight="1">
      <c r="D805" s="141"/>
    </row>
    <row r="806" ht="15.75" customHeight="1">
      <c r="D806" s="141"/>
    </row>
    <row r="807" ht="15.75" customHeight="1">
      <c r="D807" s="141"/>
    </row>
    <row r="808" ht="15.75" customHeight="1">
      <c r="D808" s="141"/>
    </row>
    <row r="809" ht="15.75" customHeight="1">
      <c r="D809" s="141"/>
    </row>
    <row r="810" ht="15.75" customHeight="1">
      <c r="D810" s="141"/>
    </row>
    <row r="811" ht="15.75" customHeight="1">
      <c r="D811" s="141"/>
    </row>
    <row r="812" ht="15.75" customHeight="1">
      <c r="D812" s="141"/>
    </row>
    <row r="813" ht="15.75" customHeight="1">
      <c r="D813" s="141"/>
    </row>
    <row r="814" ht="15.75" customHeight="1">
      <c r="D814" s="141"/>
    </row>
    <row r="815" ht="15.75" customHeight="1">
      <c r="D815" s="141"/>
    </row>
    <row r="816" ht="15.75" customHeight="1">
      <c r="D816" s="141"/>
    </row>
    <row r="817" ht="15.75" customHeight="1">
      <c r="D817" s="141"/>
    </row>
    <row r="818" ht="15.75" customHeight="1">
      <c r="D818" s="141"/>
    </row>
    <row r="819" ht="15.75" customHeight="1">
      <c r="D819" s="141"/>
    </row>
    <row r="820" ht="15.75" customHeight="1">
      <c r="D820" s="141"/>
    </row>
    <row r="821" ht="15.75" customHeight="1">
      <c r="D821" s="141"/>
    </row>
    <row r="822" ht="15.75" customHeight="1">
      <c r="D822" s="141"/>
    </row>
    <row r="823" ht="15.75" customHeight="1">
      <c r="D823" s="141"/>
    </row>
    <row r="824" ht="15.75" customHeight="1">
      <c r="D824" s="141"/>
    </row>
    <row r="825" ht="15.75" customHeight="1">
      <c r="D825" s="141"/>
    </row>
    <row r="826" ht="15.75" customHeight="1">
      <c r="D826" s="141"/>
    </row>
    <row r="827" ht="15.75" customHeight="1">
      <c r="D827" s="141"/>
    </row>
    <row r="828" ht="15.75" customHeight="1">
      <c r="D828" s="141"/>
    </row>
    <row r="829" ht="15.75" customHeight="1">
      <c r="D829" s="141"/>
    </row>
    <row r="830" ht="15.75" customHeight="1">
      <c r="D830" s="141"/>
    </row>
    <row r="831" ht="15.75" customHeight="1">
      <c r="D831" s="141"/>
    </row>
    <row r="832" ht="15.75" customHeight="1">
      <c r="D832" s="141"/>
    </row>
    <row r="833" ht="15.75" customHeight="1">
      <c r="D833" s="141"/>
    </row>
    <row r="834" ht="15.75" customHeight="1">
      <c r="D834" s="141"/>
    </row>
    <row r="835" ht="15.75" customHeight="1">
      <c r="D835" s="141"/>
    </row>
    <row r="836" ht="15.75" customHeight="1">
      <c r="D836" s="141"/>
    </row>
    <row r="837" ht="15.75" customHeight="1">
      <c r="D837" s="141"/>
    </row>
    <row r="838" ht="15.75" customHeight="1">
      <c r="D838" s="141"/>
    </row>
    <row r="839" ht="15.75" customHeight="1">
      <c r="D839" s="141"/>
    </row>
    <row r="840" ht="15.75" customHeight="1">
      <c r="D840" s="141"/>
    </row>
    <row r="841" ht="15.75" customHeight="1">
      <c r="D841" s="141"/>
    </row>
    <row r="842" ht="15.75" customHeight="1">
      <c r="D842" s="141"/>
    </row>
    <row r="843" ht="15.75" customHeight="1">
      <c r="D843" s="141"/>
    </row>
    <row r="844" ht="15.75" customHeight="1">
      <c r="D844" s="141"/>
    </row>
    <row r="845" ht="15.75" customHeight="1">
      <c r="D845" s="141"/>
    </row>
    <row r="846" ht="15.75" customHeight="1">
      <c r="D846" s="141"/>
    </row>
    <row r="847" ht="15.75" customHeight="1">
      <c r="D847" s="141"/>
    </row>
    <row r="848" ht="15.75" customHeight="1">
      <c r="D848" s="141"/>
    </row>
    <row r="849" ht="15.75" customHeight="1">
      <c r="D849" s="141"/>
    </row>
    <row r="850" ht="15.75" customHeight="1">
      <c r="D850" s="141"/>
    </row>
    <row r="851" ht="15.75" customHeight="1">
      <c r="D851" s="141"/>
    </row>
    <row r="852" ht="15.75" customHeight="1">
      <c r="D852" s="141"/>
    </row>
    <row r="853" ht="15.75" customHeight="1">
      <c r="D853" s="141"/>
    </row>
    <row r="854" ht="15.75" customHeight="1">
      <c r="D854" s="141"/>
    </row>
    <row r="855" ht="15.75" customHeight="1">
      <c r="D855" s="141"/>
    </row>
    <row r="856" ht="15.75" customHeight="1">
      <c r="D856" s="141"/>
    </row>
    <row r="857" ht="15.75" customHeight="1">
      <c r="D857" s="141"/>
    </row>
    <row r="858" ht="15.75" customHeight="1">
      <c r="D858" s="141"/>
    </row>
    <row r="859" ht="15.75" customHeight="1">
      <c r="D859" s="141"/>
    </row>
    <row r="860" ht="15.75" customHeight="1">
      <c r="D860" s="141"/>
    </row>
    <row r="861" ht="15.75" customHeight="1">
      <c r="D861" s="141"/>
    </row>
    <row r="862" ht="15.75" customHeight="1">
      <c r="D862" s="141"/>
    </row>
    <row r="863" ht="15.75" customHeight="1">
      <c r="D863" s="141"/>
    </row>
    <row r="864" ht="15.75" customHeight="1">
      <c r="D864" s="141"/>
    </row>
    <row r="865" ht="15.75" customHeight="1">
      <c r="D865" s="141"/>
    </row>
    <row r="866" ht="15.75" customHeight="1">
      <c r="D866" s="141"/>
    </row>
    <row r="867" ht="15.75" customHeight="1">
      <c r="D867" s="141"/>
    </row>
    <row r="868" ht="15.75" customHeight="1">
      <c r="D868" s="141"/>
    </row>
    <row r="869" ht="15.75" customHeight="1">
      <c r="D869" s="141"/>
    </row>
    <row r="870" ht="15.75" customHeight="1">
      <c r="D870" s="141"/>
    </row>
    <row r="871" ht="15.75" customHeight="1">
      <c r="D871" s="141"/>
    </row>
    <row r="872" ht="15.75" customHeight="1">
      <c r="D872" s="141"/>
    </row>
    <row r="873" ht="15.75" customHeight="1">
      <c r="D873" s="141"/>
    </row>
    <row r="874" ht="15.75" customHeight="1">
      <c r="D874" s="141"/>
    </row>
    <row r="875" ht="15.75" customHeight="1">
      <c r="D875" s="141"/>
    </row>
    <row r="876" ht="15.75" customHeight="1">
      <c r="D876" s="141"/>
    </row>
    <row r="877" ht="15.75" customHeight="1">
      <c r="D877" s="141"/>
    </row>
    <row r="878" ht="15.75" customHeight="1">
      <c r="D878" s="141"/>
    </row>
    <row r="879" ht="15.75" customHeight="1">
      <c r="D879" s="141"/>
    </row>
    <row r="880" ht="15.75" customHeight="1">
      <c r="D880" s="141"/>
    </row>
    <row r="881" ht="15.75" customHeight="1">
      <c r="D881" s="141"/>
    </row>
    <row r="882" ht="15.75" customHeight="1">
      <c r="D882" s="141"/>
    </row>
    <row r="883" ht="15.75" customHeight="1">
      <c r="D883" s="141"/>
    </row>
    <row r="884" ht="15.75" customHeight="1">
      <c r="D884" s="141"/>
    </row>
    <row r="885" ht="15.75" customHeight="1">
      <c r="D885" s="141"/>
    </row>
    <row r="886" ht="15.75" customHeight="1">
      <c r="D886" s="141"/>
    </row>
    <row r="887" ht="15.75" customHeight="1">
      <c r="D887" s="141"/>
    </row>
    <row r="888" ht="15.75" customHeight="1">
      <c r="D888" s="141"/>
    </row>
    <row r="889" ht="15.75" customHeight="1">
      <c r="D889" s="141"/>
    </row>
    <row r="890" ht="15.75" customHeight="1">
      <c r="D890" s="141"/>
    </row>
    <row r="891" ht="15.75" customHeight="1">
      <c r="D891" s="141"/>
    </row>
    <row r="892" ht="15.75" customHeight="1">
      <c r="D892" s="141"/>
    </row>
    <row r="893" ht="15.75" customHeight="1">
      <c r="D893" s="141"/>
    </row>
    <row r="894" ht="15.75" customHeight="1">
      <c r="D894" s="141"/>
    </row>
    <row r="895" ht="15.75" customHeight="1">
      <c r="D895" s="141"/>
    </row>
    <row r="896" ht="15.75" customHeight="1">
      <c r="D896" s="141"/>
    </row>
    <row r="897" ht="15.75" customHeight="1">
      <c r="D897" s="141"/>
    </row>
    <row r="898" ht="15.75" customHeight="1">
      <c r="D898" s="141"/>
    </row>
    <row r="899" ht="15.75" customHeight="1">
      <c r="D899" s="141"/>
    </row>
    <row r="900" ht="15.75" customHeight="1">
      <c r="D900" s="141"/>
    </row>
    <row r="901" ht="15.75" customHeight="1">
      <c r="D901" s="141"/>
    </row>
    <row r="902" ht="15.75" customHeight="1">
      <c r="D902" s="141"/>
    </row>
    <row r="903" ht="15.75" customHeight="1">
      <c r="D903" s="141"/>
    </row>
    <row r="904" ht="15.75" customHeight="1">
      <c r="D904" s="141"/>
    </row>
    <row r="905" ht="15.75" customHeight="1">
      <c r="D905" s="141"/>
    </row>
    <row r="906" ht="15.75" customHeight="1">
      <c r="D906" s="141"/>
    </row>
    <row r="907" ht="15.75" customHeight="1">
      <c r="D907" s="141"/>
    </row>
    <row r="908" ht="15.75" customHeight="1">
      <c r="D908" s="141"/>
    </row>
    <row r="909" ht="15.75" customHeight="1">
      <c r="D909" s="141"/>
    </row>
    <row r="910" ht="15.75" customHeight="1">
      <c r="D910" s="141"/>
    </row>
    <row r="911" ht="15.75" customHeight="1">
      <c r="D911" s="141"/>
    </row>
    <row r="912" ht="15.75" customHeight="1">
      <c r="D912" s="141"/>
    </row>
    <row r="913" ht="15.75" customHeight="1">
      <c r="D913" s="141"/>
    </row>
    <row r="914" ht="15.75" customHeight="1">
      <c r="D914" s="141"/>
    </row>
    <row r="915" ht="15.75" customHeight="1">
      <c r="D915" s="141"/>
    </row>
    <row r="916" ht="15.75" customHeight="1">
      <c r="D916" s="141"/>
    </row>
    <row r="917" ht="15.75" customHeight="1">
      <c r="D917" s="141"/>
    </row>
    <row r="918" ht="15.75" customHeight="1">
      <c r="D918" s="141"/>
    </row>
    <row r="919" ht="15.75" customHeight="1">
      <c r="D919" s="141"/>
    </row>
    <row r="920" ht="15.75" customHeight="1">
      <c r="D920" s="141"/>
    </row>
    <row r="921" ht="15.75" customHeight="1">
      <c r="D921" s="141"/>
    </row>
    <row r="922" ht="15.75" customHeight="1">
      <c r="D922" s="141"/>
    </row>
    <row r="923" ht="15.75" customHeight="1">
      <c r="D923" s="141"/>
    </row>
    <row r="924" ht="15.75" customHeight="1">
      <c r="D924" s="141"/>
    </row>
    <row r="925" ht="15.75" customHeight="1">
      <c r="D925" s="141"/>
    </row>
    <row r="926" ht="15.75" customHeight="1">
      <c r="D926" s="141"/>
    </row>
    <row r="927" ht="15.75" customHeight="1">
      <c r="D927" s="141"/>
    </row>
    <row r="928" ht="15.75" customHeight="1">
      <c r="D928" s="141"/>
    </row>
    <row r="929" ht="15.75" customHeight="1">
      <c r="D929" s="141"/>
    </row>
    <row r="930" ht="15.75" customHeight="1">
      <c r="D930" s="141"/>
    </row>
    <row r="931" ht="15.75" customHeight="1">
      <c r="D931" s="141"/>
    </row>
    <row r="932" ht="15.75" customHeight="1">
      <c r="D932" s="141"/>
    </row>
    <row r="933" ht="15.75" customHeight="1">
      <c r="D933" s="141"/>
    </row>
    <row r="934" ht="15.75" customHeight="1">
      <c r="D934" s="141"/>
    </row>
    <row r="935" ht="15.75" customHeight="1">
      <c r="D935" s="141"/>
    </row>
    <row r="936" ht="15.75" customHeight="1">
      <c r="D936" s="141"/>
    </row>
    <row r="937" ht="15.75" customHeight="1">
      <c r="D937" s="141"/>
    </row>
    <row r="938" ht="15.75" customHeight="1">
      <c r="D938" s="141"/>
    </row>
    <row r="939" ht="15.75" customHeight="1">
      <c r="D939" s="141"/>
    </row>
    <row r="940" ht="15.75" customHeight="1">
      <c r="D940" s="141"/>
    </row>
    <row r="941" ht="15.75" customHeight="1">
      <c r="D941" s="141"/>
    </row>
    <row r="942" ht="15.75" customHeight="1">
      <c r="D942" s="141"/>
    </row>
    <row r="943" ht="15.75" customHeight="1">
      <c r="D943" s="141"/>
    </row>
    <row r="944" ht="15.75" customHeight="1">
      <c r="D944" s="141"/>
    </row>
    <row r="945" ht="15.75" customHeight="1">
      <c r="D945" s="141"/>
    </row>
    <row r="946" ht="15.75" customHeight="1">
      <c r="D946" s="141"/>
    </row>
    <row r="947" ht="15.75" customHeight="1">
      <c r="D947" s="141"/>
    </row>
    <row r="948" ht="15.75" customHeight="1">
      <c r="D948" s="141"/>
    </row>
    <row r="949" ht="15.75" customHeight="1">
      <c r="D949" s="141"/>
    </row>
    <row r="950" ht="15.75" customHeight="1">
      <c r="D950" s="141"/>
    </row>
    <row r="951" ht="15.75" customHeight="1">
      <c r="D951" s="141"/>
    </row>
    <row r="952" ht="15.75" customHeight="1">
      <c r="D952" s="141"/>
    </row>
    <row r="953" ht="15.75" customHeight="1">
      <c r="D953" s="141"/>
    </row>
    <row r="954" ht="15.75" customHeight="1">
      <c r="D954" s="141"/>
    </row>
    <row r="955" ht="15.75" customHeight="1">
      <c r="D955" s="141"/>
    </row>
    <row r="956" ht="15.75" customHeight="1">
      <c r="D956" s="141"/>
    </row>
    <row r="957" ht="15.75" customHeight="1">
      <c r="D957" s="141"/>
    </row>
    <row r="958" ht="15.75" customHeight="1">
      <c r="D958" s="141"/>
    </row>
    <row r="959" ht="15.75" customHeight="1">
      <c r="D959" s="141"/>
    </row>
    <row r="960" ht="15.75" customHeight="1">
      <c r="D960" s="141"/>
    </row>
    <row r="961" ht="15.75" customHeight="1">
      <c r="D961" s="141"/>
    </row>
    <row r="962" ht="15.75" customHeight="1">
      <c r="D962" s="141"/>
    </row>
    <row r="963" ht="15.75" customHeight="1">
      <c r="D963" s="141"/>
    </row>
    <row r="964" ht="15.75" customHeight="1">
      <c r="D964" s="141"/>
    </row>
    <row r="965" ht="15.75" customHeight="1">
      <c r="D965" s="141"/>
    </row>
    <row r="966" ht="15.75" customHeight="1">
      <c r="D966" s="141"/>
    </row>
    <row r="967" ht="15.75" customHeight="1">
      <c r="D967" s="141"/>
    </row>
    <row r="968" ht="15.75" customHeight="1">
      <c r="D968" s="141"/>
    </row>
    <row r="969" ht="15.75" customHeight="1">
      <c r="D969" s="141"/>
    </row>
    <row r="970" ht="15.75" customHeight="1">
      <c r="D970" s="141"/>
    </row>
    <row r="971" ht="15.75" customHeight="1">
      <c r="D971" s="141"/>
    </row>
    <row r="972" ht="15.75" customHeight="1">
      <c r="D972" s="141"/>
    </row>
    <row r="973" ht="15.75" customHeight="1">
      <c r="D973" s="141"/>
    </row>
    <row r="974" ht="15.75" customHeight="1">
      <c r="D974" s="141"/>
    </row>
    <row r="975" ht="15.75" customHeight="1">
      <c r="D975" s="141"/>
    </row>
    <row r="976" ht="15.75" customHeight="1">
      <c r="D976" s="141"/>
    </row>
    <row r="977" ht="15.75" customHeight="1">
      <c r="D977" s="141"/>
    </row>
    <row r="978" ht="15.75" customHeight="1">
      <c r="D978" s="141"/>
    </row>
    <row r="979" ht="15.75" customHeight="1">
      <c r="D979" s="141"/>
    </row>
    <row r="980" ht="15.75" customHeight="1">
      <c r="D980" s="141"/>
    </row>
    <row r="981" ht="15.75" customHeight="1">
      <c r="D981" s="141"/>
    </row>
    <row r="982" ht="15.75" customHeight="1">
      <c r="D982" s="141"/>
    </row>
    <row r="983" ht="15.75" customHeight="1">
      <c r="D983" s="141"/>
    </row>
    <row r="984" ht="15.75" customHeight="1">
      <c r="D984" s="141"/>
    </row>
    <row r="985" ht="15.75" customHeight="1">
      <c r="D985" s="141"/>
    </row>
    <row r="986" ht="15.75" customHeight="1">
      <c r="D986" s="141"/>
    </row>
    <row r="987" ht="15.75" customHeight="1">
      <c r="D987" s="141"/>
    </row>
    <row r="988" ht="15.75" customHeight="1">
      <c r="D988" s="141"/>
    </row>
    <row r="989" ht="15.75" customHeight="1">
      <c r="D989" s="141"/>
    </row>
    <row r="990" ht="15.75" customHeight="1">
      <c r="D990" s="141"/>
    </row>
    <row r="991" ht="15.75" customHeight="1">
      <c r="D991" s="141"/>
    </row>
    <row r="992" ht="15.75" customHeight="1">
      <c r="D992" s="141"/>
    </row>
    <row r="993" ht="15.75" customHeight="1">
      <c r="D993" s="141"/>
    </row>
    <row r="994" ht="15.75" customHeight="1">
      <c r="D994" s="141"/>
    </row>
    <row r="995" ht="15.75" customHeight="1">
      <c r="D995" s="141"/>
    </row>
    <row r="996" ht="15.75" customHeight="1">
      <c r="D996" s="141"/>
    </row>
    <row r="997" ht="15.75" customHeight="1">
      <c r="D997" s="141"/>
    </row>
    <row r="998" ht="15.75" customHeight="1">
      <c r="D998" s="141"/>
    </row>
    <row r="999" ht="15.75" customHeight="1">
      <c r="D999" s="141"/>
    </row>
    <row r="1000" ht="15.75" customHeight="1">
      <c r="D1000" s="141"/>
    </row>
    <row r="1001" ht="15.75" customHeight="1">
      <c r="D1001" s="141"/>
    </row>
    <row r="1002" ht="15.75" customHeight="1">
      <c r="D1002" s="141"/>
    </row>
    <row r="1003" ht="15.75" customHeight="1">
      <c r="D1003" s="141"/>
    </row>
    <row r="1004" ht="15.75" customHeight="1">
      <c r="D1004" s="141"/>
    </row>
    <row r="1005" ht="15.75" customHeight="1">
      <c r="D1005" s="141"/>
    </row>
    <row r="1006" ht="15.75" customHeight="1">
      <c r="D1006" s="141"/>
    </row>
    <row r="1007" ht="15.75" customHeight="1">
      <c r="D1007" s="141"/>
    </row>
    <row r="1008" ht="15.75" customHeight="1">
      <c r="D1008" s="141"/>
    </row>
    <row r="1009" ht="15.75" customHeight="1">
      <c r="D1009" s="141"/>
    </row>
    <row r="1010" ht="15.75" customHeight="1">
      <c r="D1010" s="141"/>
    </row>
    <row r="1011" ht="15.75" customHeight="1">
      <c r="D1011" s="141"/>
    </row>
    <row r="1012" ht="15.75" customHeight="1">
      <c r="D1012" s="141"/>
    </row>
    <row r="1013" ht="15.75" customHeight="1">
      <c r="D1013" s="141"/>
    </row>
    <row r="1014" ht="15.75" customHeight="1">
      <c r="D1014" s="141"/>
    </row>
    <row r="1015" ht="15.75" customHeight="1">
      <c r="D1015" s="141"/>
    </row>
    <row r="1016" ht="15.75" customHeight="1">
      <c r="D1016" s="141"/>
    </row>
    <row r="1017" ht="15.75" customHeight="1">
      <c r="D1017" s="141"/>
    </row>
    <row r="1018" ht="15.75" customHeight="1">
      <c r="D1018" s="141"/>
    </row>
    <row r="1019" ht="15.75" customHeight="1">
      <c r="D1019" s="141"/>
    </row>
    <row r="1020" ht="15.75" customHeight="1">
      <c r="D1020" s="141"/>
    </row>
    <row r="1021" ht="15.75" customHeight="1">
      <c r="D1021" s="141"/>
    </row>
    <row r="1022" ht="15.75" customHeight="1">
      <c r="D1022" s="141"/>
    </row>
    <row r="1023" ht="15.75" customHeight="1">
      <c r="D1023" s="141"/>
    </row>
    <row r="1024" ht="15.75" customHeight="1">
      <c r="D1024" s="141"/>
    </row>
    <row r="1025" ht="15.75" customHeight="1">
      <c r="D1025" s="141"/>
    </row>
    <row r="1026" ht="15.75" customHeight="1">
      <c r="D1026" s="141"/>
    </row>
  </sheetData>
  <mergeCells count="22">
    <mergeCell ref="N5:P5"/>
    <mergeCell ref="S5:U5"/>
    <mergeCell ref="V5:X5"/>
    <mergeCell ref="AA5:AC5"/>
    <mergeCell ref="AD5:AF5"/>
    <mergeCell ref="AI5:AK5"/>
    <mergeCell ref="AL5:AN5"/>
    <mergeCell ref="AD7:AF7"/>
    <mergeCell ref="AI7:AK7"/>
    <mergeCell ref="AL7:AN7"/>
    <mergeCell ref="E15:H15"/>
    <mergeCell ref="J16:M16"/>
    <mergeCell ref="K19:M19"/>
    <mergeCell ref="N19:P19"/>
    <mergeCell ref="J68:K68"/>
    <mergeCell ref="K5:M5"/>
    <mergeCell ref="E6:H6"/>
    <mergeCell ref="K7:M7"/>
    <mergeCell ref="N7:P7"/>
    <mergeCell ref="S7:U7"/>
    <mergeCell ref="V7:X7"/>
    <mergeCell ref="AA7:AC7"/>
  </mergeCells>
  <hyperlinks>
    <hyperlink r:id="rId1" ref="K1"/>
  </hyperlinks>
  <printOptions/>
  <pageMargins bottom="0.75" footer="0.0" header="0.0" left="0.7" right="0.7" top="0.75"/>
  <pageSetup orientation="landscape"/>
  <drawing r:id="rId2"/>
</worksheet>
</file>